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685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1" hidden="1">'Приложение 2'!$B$12:$P$151</definedName>
    <definedName name="_xlnm.Print_Titles" localSheetId="0">'Приложение 1'!$9:$10</definedName>
    <definedName name="_xlnm.Print_Titles" localSheetId="1">'Приложение 2'!$9:$10</definedName>
    <definedName name="_xlnm.Print_Area" localSheetId="0">'Приложение 1'!$A$1:$M$40</definedName>
    <definedName name="_xlnm.Print_Area" localSheetId="1">'Приложение 2'!$A$1:$M$141</definedName>
    <definedName name="_xlnm.Print_Area" localSheetId="2">'Приложение 3'!$A$1:$J$28</definedName>
  </definedNames>
  <calcPr fullCalcOnLoad="1"/>
</workbook>
</file>

<file path=xl/comments2.xml><?xml version="1.0" encoding="utf-8"?>
<comments xmlns="http://schemas.openxmlformats.org/spreadsheetml/2006/main">
  <authors>
    <author>Zavackayamv</author>
  </authors>
  <commentList>
    <comment ref="M82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мб</t>
        </r>
      </text>
    </comment>
  </commentList>
</comments>
</file>

<file path=xl/sharedStrings.xml><?xml version="1.0" encoding="utf-8"?>
<sst xmlns="http://schemas.openxmlformats.org/spreadsheetml/2006/main" count="390" uniqueCount="129">
  <si>
    <t>№ п/п</t>
  </si>
  <si>
    <t>Мероприятие</t>
  </si>
  <si>
    <t>Технические параметры</t>
  </si>
  <si>
    <t>Протяженность, км</t>
  </si>
  <si>
    <t>Стоимость выполнения мероприятия, млн. руб.</t>
  </si>
  <si>
    <t>Финансовые потребности на реализацию мероприятий, млн. руб.</t>
  </si>
  <si>
    <t xml:space="preserve">1. </t>
  </si>
  <si>
    <t>Проектирование</t>
  </si>
  <si>
    <t>1.1.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</si>
  <si>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</si>
  <si>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</si>
  <si>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</si>
  <si>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</si>
  <si>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</si>
  <si>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</si>
  <si>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2.3.</t>
  </si>
  <si>
    <t>2.5.</t>
  </si>
  <si>
    <t>ИТОГО строительство дорог</t>
  </si>
  <si>
    <t>Реконструкция</t>
  </si>
  <si>
    <t>3.1.</t>
  </si>
  <si>
    <t>3.2.</t>
  </si>
  <si>
    <t>3.3.</t>
  </si>
  <si>
    <t>3.4.</t>
  </si>
  <si>
    <t>3.5.</t>
  </si>
  <si>
    <t>3.6.</t>
  </si>
  <si>
    <t>3.7.</t>
  </si>
  <si>
    <t>ИТОГО реконструкция дорог</t>
  </si>
  <si>
    <t>Наименование</t>
  </si>
  <si>
    <t>Единицы измерения</t>
  </si>
  <si>
    <t>1.</t>
  </si>
  <si>
    <t>Индекс нового строительства</t>
  </si>
  <si>
    <t>%</t>
  </si>
  <si>
    <t>3.</t>
  </si>
  <si>
    <t>Прирост протяженности дорог</t>
  </si>
  <si>
    <t>км</t>
  </si>
  <si>
    <t xml:space="preserve">4. </t>
  </si>
  <si>
    <t>Ответственные исполнители</t>
  </si>
  <si>
    <t>ПИР</t>
  </si>
  <si>
    <t>График реализации мероприятий</t>
  </si>
  <si>
    <t>СМР</t>
  </si>
  <si>
    <t>ПЕРЕЧЕНЬ ОСНОВНЫХ ЦЕЛЕВЫХ ПОКАЗАТЕЛЕЙ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</si>
  <si>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</si>
  <si>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</si>
  <si>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</si>
  <si>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Арбажское городское поселение</t>
  </si>
  <si>
    <t>Областной бюджет</t>
  </si>
  <si>
    <t>Местный бюджет</t>
  </si>
  <si>
    <t>ИТОГО строительство дорог поселения</t>
  </si>
  <si>
    <t>Приложение 3</t>
  </si>
  <si>
    <t>ПИР - проектно-изыскательские работы</t>
  </si>
  <si>
    <t>СМР - строительно-монтажные работы</t>
  </si>
  <si>
    <t>Проектирование продолжение ул. Ричарда Ченслера до ул. Октябрьская, территории градостроительного квартала 231 с целью организации автобусного маршрута</t>
  </si>
  <si>
    <t>2022-2033</t>
  </si>
  <si>
    <t>1.2.</t>
  </si>
  <si>
    <t>1.3.</t>
  </si>
  <si>
    <t>Строительство автомобильной дороги V категории к селу Ненокса от автодороги «Северодвинск – Онега»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</si>
  <si>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</si>
  <si>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Строительство автодороги по ул. Набережная р. Кудьмы для обеспечения транспортной доступности существующей и перспективной жилой застройки в градостроительных кварталах 167, 175 с одновременным строительством берегоукрепительных сооружений набережной р. Кудьма</t>
  </si>
  <si>
    <t>Строительство автодороги по пр. Труда от пр. Победы до ул. Набережная р. Кудьма, автодороги по ул. Героев Североморцев от ул. Набережная р. Кудьма до пр. Труда с одновременным строительством объектов инженерной инфраструктуры квартала 175 в городе Северодвинске</t>
  </si>
  <si>
    <t>НЕТ ПРОЕКТА</t>
  </si>
  <si>
    <t>Строительство автодороги, соединяющей улицу Окружную и улицу Юбилейную</t>
  </si>
  <si>
    <t>Строительство автодорожного моста через р. Ненокса, расположенного по ул. Октябрьской в селе Ненокса</t>
  </si>
  <si>
    <t>Завершение строительства мостового перехода через реку Малая Кудьма на Солзенском шоссе в г. Северодвинске Архангельской области</t>
  </si>
  <si>
    <t>Реконструкция проспекта Морского от ул. Малая Кудьма до проспекта Победы г. Северодвинск</t>
  </si>
  <si>
    <t>Реконструкция проспекта Победы на участке от ул. Кирилкина до пр. Морской г. Северодвинск (II этап)</t>
  </si>
  <si>
    <t>Реконструкция моста через Никольское устье Северной Двины в г. Северодвинске</t>
  </si>
  <si>
    <t>Реконструкция дороги по ул. Окружной в г. Северодвинске (участок от ул. Коммунальной до путепровода)</t>
  </si>
  <si>
    <t>Реконструкция  ул. Южной от пр. Ленина до ул. Георгия Седова в рамках строительства сетей холодного водоснабжения и канализации по ул. Южной в городе Северодвинске Архангельской области</t>
  </si>
  <si>
    <t>2.4.</t>
  </si>
  <si>
    <t>2.6.</t>
  </si>
  <si>
    <t>2.7.</t>
  </si>
  <si>
    <t>2.8.</t>
  </si>
  <si>
    <t>расчетная скорость движения- 60 км/час; -ширина земляного полотна- 8,0 м; -ширина проезжей части- 4,5 м; -ширина обочины- 1,75 м; -число полос движения- 1; - интенсивность движения:- 200 авт./сут.; - срок строительства -11,1 мес.</t>
  </si>
  <si>
    <t>Федеральный бюджет</t>
  </si>
  <si>
    <t xml:space="preserve">транспортной инфраструктуры </t>
  </si>
  <si>
    <t>муниципального образования "Северодвинск"</t>
  </si>
  <si>
    <t>Содержание мероприяти, технические параметры</t>
  </si>
  <si>
    <t>Разработка проектно-сметной документации и проведение государственной экспертизы  проектно-сметной документации и на строительство магистральной улицы районного значения</t>
  </si>
  <si>
    <t>Проектируемая дорога пр. Морской от пр. Победы до пересечения с Солзенским шоссе поделена на 2 участка: 1 участок: от пр. Победы до мостового перехода через р. Малая Кудьма; 2 участок: от мостового перехода через р. Малая Кудьма до пересечения с Солзенским шоссе  -расчетная скорость движения-80 км/час; -ширина полосы движения-3, 75 м; -число полос движения: 4 (1 уч.), 2 (уч.)</t>
  </si>
  <si>
    <t>Строительство магистральной улицы районного значения, транспортно-пешеходной.                     Расчетная скорость движения- 70 км/час; Число полос движения – 2; Ширина полосы движения – 3,5 + 0,5 м</t>
  </si>
  <si>
    <t>Строительство магистральной улицы районного значения, транспортно-пешеходной. Расчетная скорость движения- 70 км/час; Число полос движения – 2,4; Ширина полосы движения – 3,5 м</t>
  </si>
  <si>
    <t>Строительство магистральной улицы регулируемого движения. Расчетная скорость движения- 80 км/час; Число полос движения – 4; Ширина полосы движения – 3,75 м</t>
  </si>
  <si>
    <t>Завершение работ по строительству объекта и подготовка к вводу объекта в эксплуатацию. Тип дорожной одежды и вид покрытия: капитальный, асфальтобетонное покрытие на мосту толщиной 7 см</t>
  </si>
  <si>
    <t>Реконструкция ул. Южной в магистральную улицу районного значения.   Расчетная скорость движения- 60 км/час; Число полос движения – 2; Ширина полосы движения – 3,5 м</t>
  </si>
  <si>
    <t>проверка</t>
  </si>
  <si>
    <t>Администрация Северодвинска</t>
  </si>
  <si>
    <t>Правительство Архангельской области, Администрация Северодвинска</t>
  </si>
  <si>
    <t>Правительство Российской Федерации, Правительство Архангельской области, Администрация Северодвинска</t>
  </si>
  <si>
    <t>Правительство Российской Федерации,  Администрация Северодвинска</t>
  </si>
  <si>
    <t>Удельный вес дорог, соответствующих нормативным требованиям к транспортно-эксплуатационным показателям</t>
  </si>
  <si>
    <t>Общая протяженность муниципальных дорог муниципального образования «Северодвинск»</t>
  </si>
  <si>
    <t>Протяженность дорог, соответствующих нормативным требованиям к транспортно-эксплуатационным показателям</t>
  </si>
  <si>
    <t xml:space="preserve">График выполнения мероприятий по проектированию, строительству и реконструкции автомобильных дорог </t>
  </si>
  <si>
    <t>и инженерных сооружений на территории муниципального образования "Северодвинск"</t>
  </si>
  <si>
    <t>Выполнение I и II этапов реконструкции проспекта Морского от ул. Малая Кудьма до проспекта Победы г. Северодвинск. Расчетная скорость движения- 80 км/час. Число полос движения – 4</t>
  </si>
  <si>
    <t>Выполнение II этапа реконструкции проспекта Победы на участке от ул. Кирилкина до пр. Морской г. Северодвинск. Расчетная скорость движения- 80 км/час; Число полос движения – 2</t>
  </si>
  <si>
    <t>Выполнение реконструкции дороги по ул. Окружной в г. Северодвинске (участок от ул. Коммунальной до путепровода) с устройством наружного освещения. Число полос движения – 4. Ширина полосы движения – 3,5 м</t>
  </si>
  <si>
    <t>Строительство нового автомобильного моста через Никольское устье в сторону Бычьего пролива с реконструкцией Ягринского шоссе на участке от ул. Октябрьской до Архангельского шоссе.
Расчетная скорость движения- 70/60 км/час. Число полос движения – 4. Ширина полосы движения – 3,5 м</t>
  </si>
  <si>
    <t>Реконструкция автомобильной дороги по ул. Железнодорожной на участке от ул. Торцева до рефулерного озера в рамках строительства ливневого коллектора вдоль ул. Железнодорожной, от ул. Торцева до рефулерного озера, с устройством локальных очистных сооружений в г. Северодвинске</t>
  </si>
  <si>
    <t>Выполнение реконструкции автомобильной дороги по  ул. Железнодорожной с разделительным островком,  устройством тротуаров вдоль ул. Железнодорожной и реконструкцией наружного освещения.
Число полос движения – 4. Ширина полосы движения – 3,5 м. Две предохранительные полосы по 0,5 м</t>
  </si>
  <si>
    <t>2.9.</t>
  </si>
  <si>
    <t xml:space="preserve">Мероприятия по проектированию, строительству и реконструкции автомобильных дорог </t>
  </si>
  <si>
    <t>Приложение 1</t>
  </si>
  <si>
    <t>Приложение 2</t>
  </si>
  <si>
    <t>Строительство продолжения ул. Ричарда Ченслера до ул. Октябрьскаяв г. Северодвинске</t>
  </si>
  <si>
    <t>Строительство магистральной улицы районного значения с целью организации автобусного маршрута</t>
  </si>
  <si>
    <t xml:space="preserve">Реконструкция Кородского шоссе </t>
  </si>
  <si>
    <t>Реконструкция Кудемского шоссе</t>
  </si>
  <si>
    <t xml:space="preserve">Реконструкция  Солзенского шоссе </t>
  </si>
  <si>
    <t>Реконструкция Кородского шоссе с приведением поперечных профилей дорог в соответствие с транспортными нормативами. Число полос движения – 2; Ширина полосы движения – 3,25 м</t>
  </si>
  <si>
    <t>Реконструкция Кудемского шоссе с приведением поперечных профилей дорог в соответствие с транспортными нормативами. Число полос движения – 2; Ширина полосы движения – 3,25 м</t>
  </si>
  <si>
    <t>Реконструкция Солзенского шоссе с приведением поперечных профилей дорог в соответствие с транспортными нормативами. Число полос движения – 2; Ширина полосы движения – 3,25 м</t>
  </si>
  <si>
    <t>Проектирование реконструкции Кородского шоссе с приведением поперечных профилей дорог в соответствие с транспортными нормативами</t>
  </si>
  <si>
    <t>Проектирование реконструкции Кудемского шоссе с приведением поперечных профилей дорог в соответствие с транспортными нормативами</t>
  </si>
  <si>
    <t>Проектирование реконструкции Солзенского шоссе с приведением поперечных профилей дорог в соответствие с транспортными нормативами</t>
  </si>
  <si>
    <t>Разработка проектно-сметной документации и проведение государственной экспертизы  проектно-сметной документации и на реконструкцию Кородского шоссе с приведением поперечных профилей дорог в соответствие с транспортными нормативами</t>
  </si>
  <si>
    <t>Разработка проектно-сметной документации и проведение государственной экспертизы  проектно-сметной документации и на реконструкцию Кудемского шоссе с приведением поперечных профилей дорог в соответствие с транспортными нормативами</t>
  </si>
  <si>
    <t>Разработка проектно-сметной документации и проведение государственной экспертизы  проектно-сметной документации и на реконструкцию Солзенского шоссе с приведением поперечных профилей дорог в соответствие с транспортными нормативами</t>
  </si>
  <si>
    <t>Строительство автодорожного моста через р. Ненокса, расположенного по ул. Октябрьской в селе Ненокса. Расчетная скорость движения- 40 км/час; Число полос движения – 1; Ширина проезжей части – 3,0 м</t>
  </si>
  <si>
    <t>Строительство автодорожного моста через р. Солза, расположенного в д. Солза. Расчетная скорость движения- 40 км/час; Число полос движения – 1; Ширина проезжей части – 3,0 м</t>
  </si>
  <si>
    <t>Строительство моста через р. Солза, расположенного в д. Солза</t>
  </si>
  <si>
    <t>Проектирование строительства моста через р. Солза, расположенного в д. Солза</t>
  </si>
  <si>
    <t>Проектирование автодорожного моста через р. Солза, расположенного в д. Солза. Расчетная скорость движения- 40 км/час; Число полос движения – 1; Ширина проезжей части – 3,0 м</t>
  </si>
  <si>
    <t>1.4.</t>
  </si>
  <si>
    <t>1.5.</t>
  </si>
  <si>
    <t>3.8.</t>
  </si>
  <si>
    <t>3.9.</t>
  </si>
  <si>
    <t>Кириллов Антон Михайлович</t>
  </si>
  <si>
    <t>58-00-29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</si>
</sst>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0" fontId="27" fillId="0" borderId="10" xfId="0" applyFont="1" applyBorder="1" applyAlignment="1">
      <alignment horizontal="center" wrapText="1"/>
    </xf>
    <xf numFmtId="177" fontId="19" fillId="0" borderId="0" xfId="0" applyNumberFormat="1" applyFont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77" fontId="1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3" fontId="19" fillId="0" borderId="10" xfId="0" applyNumberFormat="1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horizontal="center" vertical="center" wrapText="1"/>
    </xf>
    <xf numFmtId="183" fontId="20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83" fontId="19" fillId="0" borderId="12" xfId="0" applyNumberFormat="1" applyFont="1" applyFill="1" applyBorder="1" applyAlignment="1">
      <alignment horizontal="center" vertical="center" wrapText="1"/>
    </xf>
    <xf numFmtId="183" fontId="19" fillId="0" borderId="12" xfId="0" applyNumberFormat="1" applyFont="1" applyFill="1" applyBorder="1" applyAlignment="1">
      <alignment horizontal="center" vertical="center" wrapText="1"/>
    </xf>
    <xf numFmtId="183" fontId="19" fillId="0" borderId="13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center" wrapText="1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183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view="pageBreakPreview" zoomScale="75" zoomScaleNormal="80" zoomScaleSheetLayoutView="75" zoomScalePageLayoutView="0" workbookViewId="0" topLeftCell="B31">
      <selection activeCell="D36" sqref="D36"/>
    </sheetView>
  </sheetViews>
  <sheetFormatPr defaultColWidth="9.140625" defaultRowHeight="15"/>
  <cols>
    <col min="1" max="1" width="2.57421875" style="0" hidden="1" customWidth="1"/>
    <col min="3" max="3" width="40.00390625" style="0" bestFit="1" customWidth="1"/>
    <col min="4" max="4" width="44.28125" style="53" customWidth="1"/>
    <col min="5" max="5" width="12.7109375" style="0" hidden="1" customWidth="1"/>
    <col min="6" max="6" width="11.57421875" style="0" customWidth="1"/>
    <col min="13" max="13" width="22.7109375" style="0" customWidth="1"/>
  </cols>
  <sheetData>
    <row r="1" ht="15">
      <c r="M1" s="9" t="s">
        <v>102</v>
      </c>
    </row>
    <row r="2" ht="15">
      <c r="M2" s="9" t="s">
        <v>41</v>
      </c>
    </row>
    <row r="3" ht="15">
      <c r="M3" s="9" t="s">
        <v>74</v>
      </c>
    </row>
    <row r="4" ht="15">
      <c r="M4" s="9" t="s">
        <v>75</v>
      </c>
    </row>
    <row r="6" spans="2:13" ht="15">
      <c r="B6" s="84" t="s">
        <v>92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13" ht="15">
      <c r="B7" s="84" t="s">
        <v>93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2:6" ht="15">
      <c r="B8" s="5"/>
      <c r="F8" s="5"/>
    </row>
    <row r="9" spans="2:13" ht="22.5" customHeight="1">
      <c r="B9" s="86" t="s">
        <v>0</v>
      </c>
      <c r="C9" s="86" t="s">
        <v>1</v>
      </c>
      <c r="D9" s="88" t="s">
        <v>76</v>
      </c>
      <c r="E9" s="86" t="s">
        <v>2</v>
      </c>
      <c r="F9" s="86" t="s">
        <v>3</v>
      </c>
      <c r="G9" s="86" t="s">
        <v>38</v>
      </c>
      <c r="H9" s="87"/>
      <c r="I9" s="87"/>
      <c r="J9" s="87"/>
      <c r="K9" s="87"/>
      <c r="L9" s="87"/>
      <c r="M9" s="86" t="s">
        <v>36</v>
      </c>
    </row>
    <row r="10" spans="2:13" ht="25.5" customHeight="1">
      <c r="B10" s="86"/>
      <c r="C10" s="86"/>
      <c r="D10" s="88"/>
      <c r="E10" s="86"/>
      <c r="F10" s="86"/>
      <c r="G10" s="3">
        <v>2017</v>
      </c>
      <c r="H10" s="3">
        <v>2018</v>
      </c>
      <c r="I10" s="3">
        <v>2019</v>
      </c>
      <c r="J10" s="3">
        <v>2020</v>
      </c>
      <c r="K10" s="3">
        <v>2021</v>
      </c>
      <c r="L10" s="3" t="s">
        <v>52</v>
      </c>
      <c r="M10" s="86"/>
    </row>
    <row r="11" spans="2:13" ht="15">
      <c r="B11" s="34" t="s">
        <v>6</v>
      </c>
      <c r="C11" s="82" t="s">
        <v>7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13" ht="51">
      <c r="B12" s="46" t="s">
        <v>8</v>
      </c>
      <c r="C12" s="21" t="s">
        <v>51</v>
      </c>
      <c r="D12" s="21" t="s">
        <v>77</v>
      </c>
      <c r="E12" s="16"/>
      <c r="F12" s="42">
        <v>0.8</v>
      </c>
      <c r="G12" s="57"/>
      <c r="H12" s="57"/>
      <c r="I12" s="57"/>
      <c r="J12" s="57"/>
      <c r="K12" s="57"/>
      <c r="L12" s="15" t="s">
        <v>37</v>
      </c>
      <c r="M12" s="1" t="s">
        <v>85</v>
      </c>
    </row>
    <row r="13" spans="2:13" ht="76.5">
      <c r="B13" s="46" t="s">
        <v>53</v>
      </c>
      <c r="C13" s="21" t="s">
        <v>112</v>
      </c>
      <c r="D13" s="21" t="s">
        <v>115</v>
      </c>
      <c r="E13" s="16"/>
      <c r="F13" s="42">
        <v>10.4</v>
      </c>
      <c r="G13" s="57"/>
      <c r="H13" s="57"/>
      <c r="I13" s="57"/>
      <c r="J13" s="57"/>
      <c r="K13" s="57"/>
      <c r="L13" s="15" t="s">
        <v>37</v>
      </c>
      <c r="M13" s="1" t="s">
        <v>85</v>
      </c>
    </row>
    <row r="14" spans="2:13" ht="76.5">
      <c r="B14" s="46" t="s">
        <v>54</v>
      </c>
      <c r="C14" s="21" t="s">
        <v>113</v>
      </c>
      <c r="D14" s="21" t="s">
        <v>116</v>
      </c>
      <c r="E14" s="16"/>
      <c r="F14" s="42">
        <v>12.9</v>
      </c>
      <c r="G14" s="57"/>
      <c r="H14" s="57"/>
      <c r="I14" s="57"/>
      <c r="J14" s="57"/>
      <c r="K14" s="57"/>
      <c r="L14" s="15" t="s">
        <v>37</v>
      </c>
      <c r="M14" s="1" t="s">
        <v>85</v>
      </c>
    </row>
    <row r="15" spans="2:13" ht="76.5">
      <c r="B15" s="46" t="s">
        <v>123</v>
      </c>
      <c r="C15" s="21" t="s">
        <v>114</v>
      </c>
      <c r="D15" s="21" t="s">
        <v>117</v>
      </c>
      <c r="E15" s="16"/>
      <c r="F15" s="42">
        <v>15.05</v>
      </c>
      <c r="G15" s="57"/>
      <c r="H15" s="57"/>
      <c r="I15" s="57"/>
      <c r="J15" s="57"/>
      <c r="K15" s="57"/>
      <c r="L15" s="15" t="s">
        <v>37</v>
      </c>
      <c r="M15" s="1" t="s">
        <v>85</v>
      </c>
    </row>
    <row r="16" spans="2:13" ht="51">
      <c r="B16" s="46" t="s">
        <v>124</v>
      </c>
      <c r="C16" s="21" t="s">
        <v>121</v>
      </c>
      <c r="D16" s="21" t="s">
        <v>122</v>
      </c>
      <c r="E16" s="16"/>
      <c r="F16" s="42">
        <v>0.22</v>
      </c>
      <c r="G16" s="57"/>
      <c r="H16" s="57"/>
      <c r="I16" s="57"/>
      <c r="J16" s="57"/>
      <c r="K16" s="57"/>
      <c r="L16" s="15" t="s">
        <v>37</v>
      </c>
      <c r="M16" s="1" t="s">
        <v>85</v>
      </c>
    </row>
    <row r="17" spans="2:13" ht="15">
      <c r="B17" s="34" t="s">
        <v>11</v>
      </c>
      <c r="C17" s="82" t="s">
        <v>12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2:13" ht="114.75">
      <c r="B18" s="46" t="s">
        <v>13</v>
      </c>
      <c r="C18" s="21" t="s">
        <v>56</v>
      </c>
      <c r="D18" s="21" t="s">
        <v>78</v>
      </c>
      <c r="E18" s="21"/>
      <c r="F18" s="42">
        <v>1.22859</v>
      </c>
      <c r="G18" s="4"/>
      <c r="H18" s="4" t="s">
        <v>39</v>
      </c>
      <c r="I18" s="4" t="s">
        <v>39</v>
      </c>
      <c r="J18" s="2"/>
      <c r="K18" s="2"/>
      <c r="L18" s="2"/>
      <c r="M18" s="1" t="s">
        <v>86</v>
      </c>
    </row>
    <row r="19" spans="2:13" ht="63.75">
      <c r="B19" s="46" t="s">
        <v>14</v>
      </c>
      <c r="C19" s="21" t="s">
        <v>62</v>
      </c>
      <c r="D19" s="21" t="s">
        <v>82</v>
      </c>
      <c r="E19" s="21"/>
      <c r="F19" s="42">
        <v>0.07836</v>
      </c>
      <c r="G19" s="57"/>
      <c r="H19" s="57"/>
      <c r="I19" s="4" t="s">
        <v>39</v>
      </c>
      <c r="J19" s="2"/>
      <c r="K19" s="2"/>
      <c r="L19" s="13"/>
      <c r="M19" s="1" t="s">
        <v>85</v>
      </c>
    </row>
    <row r="20" spans="2:13" ht="76.5">
      <c r="B20" s="46" t="s">
        <v>15</v>
      </c>
      <c r="C20" s="21" t="s">
        <v>60</v>
      </c>
      <c r="D20" s="21" t="s">
        <v>81</v>
      </c>
      <c r="E20" s="21"/>
      <c r="F20" s="42">
        <v>1.126</v>
      </c>
      <c r="G20" s="57"/>
      <c r="H20" s="4" t="s">
        <v>39</v>
      </c>
      <c r="I20" s="2"/>
      <c r="J20" s="2"/>
      <c r="K20" s="2"/>
      <c r="L20" s="13"/>
      <c r="M20" s="1" t="s">
        <v>87</v>
      </c>
    </row>
    <row r="21" spans="2:13" ht="89.25">
      <c r="B21" s="46" t="s">
        <v>68</v>
      </c>
      <c r="C21" s="21" t="s">
        <v>58</v>
      </c>
      <c r="D21" s="21" t="s">
        <v>80</v>
      </c>
      <c r="E21" s="21"/>
      <c r="F21" s="42">
        <v>1.793</v>
      </c>
      <c r="G21" s="57"/>
      <c r="H21" s="57"/>
      <c r="I21" s="57"/>
      <c r="J21" s="57"/>
      <c r="K21" s="4" t="s">
        <v>39</v>
      </c>
      <c r="L21" s="2"/>
      <c r="M21" s="1" t="s">
        <v>86</v>
      </c>
    </row>
    <row r="22" spans="2:13" ht="51">
      <c r="B22" s="16" t="s">
        <v>16</v>
      </c>
      <c r="C22" s="21" t="s">
        <v>104</v>
      </c>
      <c r="D22" s="21" t="s">
        <v>105</v>
      </c>
      <c r="E22" s="21" t="s">
        <v>59</v>
      </c>
      <c r="F22" s="42">
        <v>0.8</v>
      </c>
      <c r="G22" s="57"/>
      <c r="H22" s="57"/>
      <c r="I22" s="57"/>
      <c r="J22" s="57"/>
      <c r="K22" s="57"/>
      <c r="L22" s="20" t="s">
        <v>39</v>
      </c>
      <c r="M22" s="1" t="s">
        <v>86</v>
      </c>
    </row>
    <row r="23" spans="2:13" ht="89.25">
      <c r="B23" s="46" t="s">
        <v>69</v>
      </c>
      <c r="C23" s="21" t="s">
        <v>57</v>
      </c>
      <c r="D23" s="21" t="s">
        <v>79</v>
      </c>
      <c r="E23" s="21"/>
      <c r="F23" s="42">
        <v>1.633</v>
      </c>
      <c r="G23" s="57"/>
      <c r="H23" s="57"/>
      <c r="I23" s="57"/>
      <c r="J23" s="57"/>
      <c r="K23" s="57"/>
      <c r="L23" s="4" t="s">
        <v>39</v>
      </c>
      <c r="M23" s="1" t="s">
        <v>87</v>
      </c>
    </row>
    <row r="24" spans="2:13" ht="63.75">
      <c r="B24" s="46" t="s">
        <v>70</v>
      </c>
      <c r="C24" s="21" t="s">
        <v>55</v>
      </c>
      <c r="D24" s="21" t="s">
        <v>72</v>
      </c>
      <c r="E24" s="21"/>
      <c r="F24" s="55">
        <v>11.843</v>
      </c>
      <c r="G24" s="57"/>
      <c r="H24" s="58"/>
      <c r="I24" s="58"/>
      <c r="J24" s="58"/>
      <c r="K24" s="58"/>
      <c r="L24" s="14" t="s">
        <v>39</v>
      </c>
      <c r="M24" s="1" t="s">
        <v>85</v>
      </c>
    </row>
    <row r="25" spans="2:13" ht="51">
      <c r="B25" s="46" t="s">
        <v>71</v>
      </c>
      <c r="C25" s="21" t="s">
        <v>120</v>
      </c>
      <c r="D25" s="21" t="s">
        <v>119</v>
      </c>
      <c r="E25" s="21" t="s">
        <v>59</v>
      </c>
      <c r="F25" s="42">
        <v>0.22</v>
      </c>
      <c r="G25" s="57"/>
      <c r="H25" s="57"/>
      <c r="I25" s="57"/>
      <c r="J25" s="57"/>
      <c r="K25" s="57"/>
      <c r="L25" s="18" t="s">
        <v>39</v>
      </c>
      <c r="M25" s="1" t="s">
        <v>85</v>
      </c>
    </row>
    <row r="26" spans="2:13" ht="63.75">
      <c r="B26" s="46" t="s">
        <v>100</v>
      </c>
      <c r="C26" s="21" t="s">
        <v>61</v>
      </c>
      <c r="D26" s="21" t="s">
        <v>118</v>
      </c>
      <c r="E26" s="21"/>
      <c r="F26" s="42">
        <v>0.04275</v>
      </c>
      <c r="G26" s="57"/>
      <c r="H26" s="57"/>
      <c r="I26" s="57"/>
      <c r="J26" s="57"/>
      <c r="K26" s="57"/>
      <c r="L26" s="15" t="s">
        <v>39</v>
      </c>
      <c r="M26" s="1" t="s">
        <v>85</v>
      </c>
    </row>
    <row r="27" spans="2:13" ht="15">
      <c r="B27" s="32" t="s">
        <v>32</v>
      </c>
      <c r="C27" s="82" t="s">
        <v>18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2:13" ht="51">
      <c r="B28" s="16" t="s">
        <v>19</v>
      </c>
      <c r="C28" s="21" t="s">
        <v>63</v>
      </c>
      <c r="D28" s="21" t="s">
        <v>94</v>
      </c>
      <c r="E28" s="48"/>
      <c r="F28" s="55">
        <v>0.47286</v>
      </c>
      <c r="G28" s="4" t="s">
        <v>39</v>
      </c>
      <c r="H28" s="4" t="s">
        <v>39</v>
      </c>
      <c r="I28" s="4"/>
      <c r="J28" s="4" t="s">
        <v>39</v>
      </c>
      <c r="K28" s="4"/>
      <c r="L28" s="4"/>
      <c r="M28" s="1" t="s">
        <v>85</v>
      </c>
    </row>
    <row r="29" spans="2:13" ht="89.25">
      <c r="B29" s="16" t="s">
        <v>20</v>
      </c>
      <c r="C29" s="21" t="s">
        <v>65</v>
      </c>
      <c r="D29" s="21" t="s">
        <v>97</v>
      </c>
      <c r="E29" s="48"/>
      <c r="F29" s="55">
        <v>3.1018</v>
      </c>
      <c r="G29" s="2"/>
      <c r="H29" s="4" t="s">
        <v>39</v>
      </c>
      <c r="I29" s="4" t="s">
        <v>39</v>
      </c>
      <c r="J29" s="4" t="s">
        <v>39</v>
      </c>
      <c r="K29" s="4" t="s">
        <v>39</v>
      </c>
      <c r="L29" s="4" t="s">
        <v>39</v>
      </c>
      <c r="M29" s="1" t="s">
        <v>87</v>
      </c>
    </row>
    <row r="30" spans="2:13" ht="51">
      <c r="B30" s="16" t="s">
        <v>21</v>
      </c>
      <c r="C30" s="21" t="s">
        <v>64</v>
      </c>
      <c r="D30" s="21" t="s">
        <v>95</v>
      </c>
      <c r="E30" s="48"/>
      <c r="F30" s="55">
        <v>0.65137</v>
      </c>
      <c r="G30" s="2"/>
      <c r="H30" s="2"/>
      <c r="I30" s="4" t="s">
        <v>39</v>
      </c>
      <c r="J30" s="4" t="s">
        <v>39</v>
      </c>
      <c r="K30" s="2"/>
      <c r="L30" s="2"/>
      <c r="M30" s="1" t="s">
        <v>85</v>
      </c>
    </row>
    <row r="31" spans="2:13" ht="63.75">
      <c r="B31" s="16" t="s">
        <v>22</v>
      </c>
      <c r="C31" s="21" t="s">
        <v>66</v>
      </c>
      <c r="D31" s="21" t="s">
        <v>96</v>
      </c>
      <c r="E31" s="48"/>
      <c r="F31" s="55">
        <v>1.4328</v>
      </c>
      <c r="G31" s="2"/>
      <c r="H31" s="2"/>
      <c r="I31" s="2"/>
      <c r="J31" s="4" t="s">
        <v>39</v>
      </c>
      <c r="K31" s="2"/>
      <c r="L31" s="4" t="s">
        <v>39</v>
      </c>
      <c r="M31" s="1" t="s">
        <v>85</v>
      </c>
    </row>
    <row r="32" spans="2:13" ht="102">
      <c r="B32" s="16" t="s">
        <v>23</v>
      </c>
      <c r="C32" s="21" t="s">
        <v>98</v>
      </c>
      <c r="D32" s="21" t="s">
        <v>99</v>
      </c>
      <c r="E32" s="21"/>
      <c r="F32" s="55">
        <v>1.72434</v>
      </c>
      <c r="G32" s="2"/>
      <c r="H32" s="2"/>
      <c r="I32" s="2"/>
      <c r="J32" s="2"/>
      <c r="K32" s="2"/>
      <c r="L32" s="4" t="s">
        <v>39</v>
      </c>
      <c r="M32" s="1" t="s">
        <v>88</v>
      </c>
    </row>
    <row r="33" spans="2:13" ht="63.75">
      <c r="B33" s="16" t="s">
        <v>24</v>
      </c>
      <c r="C33" s="21" t="s">
        <v>67</v>
      </c>
      <c r="D33" s="21" t="s">
        <v>83</v>
      </c>
      <c r="E33" s="21"/>
      <c r="F33" s="55">
        <v>0.38698</v>
      </c>
      <c r="G33" s="2"/>
      <c r="H33" s="2"/>
      <c r="I33" s="2"/>
      <c r="J33" s="2"/>
      <c r="K33" s="2"/>
      <c r="L33" s="4" t="s">
        <v>39</v>
      </c>
      <c r="M33" s="1" t="s">
        <v>85</v>
      </c>
    </row>
    <row r="34" spans="2:13" ht="76.5">
      <c r="B34" s="16" t="s">
        <v>25</v>
      </c>
      <c r="C34" s="21" t="s">
        <v>106</v>
      </c>
      <c r="D34" s="21" t="s">
        <v>109</v>
      </c>
      <c r="E34" s="21" t="s">
        <v>59</v>
      </c>
      <c r="F34" s="42">
        <v>10.4</v>
      </c>
      <c r="G34" s="2"/>
      <c r="H34" s="2"/>
      <c r="I34" s="2"/>
      <c r="J34" s="2"/>
      <c r="K34" s="2"/>
      <c r="L34" s="4" t="s">
        <v>39</v>
      </c>
      <c r="M34" s="1" t="s">
        <v>87</v>
      </c>
    </row>
    <row r="35" spans="2:13" ht="76.5">
      <c r="B35" s="16" t="s">
        <v>125</v>
      </c>
      <c r="C35" s="21" t="s">
        <v>107</v>
      </c>
      <c r="D35" s="21" t="s">
        <v>110</v>
      </c>
      <c r="E35" s="21" t="s">
        <v>59</v>
      </c>
      <c r="F35" s="42">
        <v>12.9</v>
      </c>
      <c r="G35" s="2"/>
      <c r="H35" s="2"/>
      <c r="I35" s="2"/>
      <c r="J35" s="2"/>
      <c r="K35" s="2"/>
      <c r="L35" s="4" t="s">
        <v>39</v>
      </c>
      <c r="M35" s="1" t="s">
        <v>87</v>
      </c>
    </row>
    <row r="36" spans="2:13" ht="76.5">
      <c r="B36" s="16" t="s">
        <v>126</v>
      </c>
      <c r="C36" s="21" t="s">
        <v>108</v>
      </c>
      <c r="D36" s="21" t="s">
        <v>111</v>
      </c>
      <c r="E36" s="21" t="s">
        <v>59</v>
      </c>
      <c r="F36" s="42">
        <v>15.05</v>
      </c>
      <c r="G36" s="2"/>
      <c r="H36" s="2"/>
      <c r="I36" s="2"/>
      <c r="J36" s="2"/>
      <c r="K36" s="2"/>
      <c r="L36" s="4" t="s">
        <v>39</v>
      </c>
      <c r="M36" s="1" t="s">
        <v>87</v>
      </c>
    </row>
    <row r="37" spans="2:4" ht="15">
      <c r="B37" s="81" t="s">
        <v>49</v>
      </c>
      <c r="C37" s="81"/>
      <c r="D37" s="81"/>
    </row>
    <row r="38" spans="2:4" ht="15">
      <c r="B38" s="81" t="s">
        <v>50</v>
      </c>
      <c r="C38" s="81"/>
      <c r="D38" s="54"/>
    </row>
    <row r="39" spans="2:3" ht="15">
      <c r="B39" s="78" t="s">
        <v>127</v>
      </c>
      <c r="C39" s="79"/>
    </row>
    <row r="40" spans="2:3" ht="15">
      <c r="B40" s="80" t="s">
        <v>128</v>
      </c>
      <c r="C40" s="79"/>
    </row>
  </sheetData>
  <sheetProtection/>
  <mergeCells count="16">
    <mergeCell ref="D9:D10"/>
    <mergeCell ref="E9:E10"/>
    <mergeCell ref="C27:M27"/>
    <mergeCell ref="C17:M17"/>
    <mergeCell ref="C11:M11"/>
    <mergeCell ref="B6:M6"/>
    <mergeCell ref="B7:M7"/>
    <mergeCell ref="M9:M10"/>
    <mergeCell ref="G9:L9"/>
    <mergeCell ref="F9:F10"/>
    <mergeCell ref="B9:B10"/>
    <mergeCell ref="C9:C10"/>
    <mergeCell ref="B39:C39"/>
    <mergeCell ref="B40:C40"/>
    <mergeCell ref="B37:D37"/>
    <mergeCell ref="B38:C38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9"/>
  <sheetViews>
    <sheetView view="pageBreakPreview" zoomScaleNormal="90" zoomScaleSheetLayoutView="100" zoomScalePageLayoutView="0" workbookViewId="0" topLeftCell="B115">
      <selection activeCell="H152" sqref="H152"/>
    </sheetView>
  </sheetViews>
  <sheetFormatPr defaultColWidth="9.140625" defaultRowHeight="15"/>
  <cols>
    <col min="1" max="1" width="3.00390625" style="30" customWidth="1"/>
    <col min="2" max="2" width="6.421875" style="28" customWidth="1"/>
    <col min="3" max="3" width="29.00390625" style="29" customWidth="1"/>
    <col min="4" max="4" width="32.28125" style="29" customWidth="1"/>
    <col min="5" max="5" width="18.00390625" style="29" hidden="1" customWidth="1"/>
    <col min="6" max="6" width="9.28125" style="49" bestFit="1" customWidth="1"/>
    <col min="7" max="7" width="13.421875" style="28" customWidth="1"/>
    <col min="8" max="8" width="13.8515625" style="30" customWidth="1"/>
    <col min="9" max="9" width="12.28125" style="30" customWidth="1"/>
    <col min="10" max="10" width="11.8515625" style="30" customWidth="1"/>
    <col min="11" max="11" width="12.00390625" style="30" customWidth="1"/>
    <col min="12" max="12" width="11.57421875" style="30" customWidth="1"/>
    <col min="13" max="13" width="13.00390625" style="30" customWidth="1"/>
    <col min="14" max="15" width="9.28125" style="30" bestFit="1" customWidth="1"/>
    <col min="16" max="16384" width="9.140625" style="30" customWidth="1"/>
  </cols>
  <sheetData>
    <row r="1" ht="15">
      <c r="M1" s="31" t="s">
        <v>103</v>
      </c>
    </row>
    <row r="2" spans="13:16" ht="15">
      <c r="M2" s="31" t="s">
        <v>41</v>
      </c>
      <c r="N2" s="31"/>
      <c r="O2" s="31"/>
      <c r="P2" s="31"/>
    </row>
    <row r="3" spans="13:16" ht="15">
      <c r="M3" s="31" t="s">
        <v>74</v>
      </c>
      <c r="N3" s="31"/>
      <c r="O3" s="31"/>
      <c r="P3" s="31"/>
    </row>
    <row r="4" spans="13:16" ht="15">
      <c r="M4" s="31" t="s">
        <v>75</v>
      </c>
      <c r="N4" s="31"/>
      <c r="O4" s="31"/>
      <c r="P4" s="31"/>
    </row>
    <row r="5" ht="15"/>
    <row r="6" spans="2:16" ht="15">
      <c r="B6" s="89" t="s">
        <v>101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56"/>
      <c r="O6" s="56"/>
      <c r="P6" s="56"/>
    </row>
    <row r="7" spans="2:16" ht="15">
      <c r="B7" s="89" t="s">
        <v>93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56"/>
      <c r="O7" s="56"/>
      <c r="P7" s="56"/>
    </row>
    <row r="8" ht="15"/>
    <row r="9" spans="2:16" s="44" customFormat="1" ht="22.5" customHeight="1">
      <c r="B9" s="91" t="s">
        <v>0</v>
      </c>
      <c r="C9" s="91" t="s">
        <v>1</v>
      </c>
      <c r="D9" s="91" t="s">
        <v>76</v>
      </c>
      <c r="E9" s="91" t="s">
        <v>2</v>
      </c>
      <c r="F9" s="91" t="s">
        <v>3</v>
      </c>
      <c r="G9" s="91" t="s">
        <v>4</v>
      </c>
      <c r="H9" s="93" t="s">
        <v>5</v>
      </c>
      <c r="I9" s="94"/>
      <c r="J9" s="94"/>
      <c r="K9" s="94"/>
      <c r="L9" s="94"/>
      <c r="M9" s="94"/>
      <c r="N9" s="43"/>
      <c r="O9" s="43"/>
      <c r="P9" s="43"/>
    </row>
    <row r="10" spans="2:16" s="45" customFormat="1" ht="25.5" customHeight="1">
      <c r="B10" s="92"/>
      <c r="C10" s="92"/>
      <c r="D10" s="92"/>
      <c r="E10" s="92"/>
      <c r="F10" s="92"/>
      <c r="G10" s="92"/>
      <c r="H10" s="16">
        <v>2017</v>
      </c>
      <c r="I10" s="16">
        <v>2018</v>
      </c>
      <c r="J10" s="16">
        <v>2019</v>
      </c>
      <c r="K10" s="16">
        <v>2020</v>
      </c>
      <c r="L10" s="16">
        <v>2021</v>
      </c>
      <c r="M10" s="16" t="s">
        <v>52</v>
      </c>
      <c r="N10" s="36"/>
      <c r="O10" s="36"/>
      <c r="P10" s="36"/>
    </row>
    <row r="11" spans="2:16" s="28" customFormat="1" ht="15">
      <c r="B11" s="34" t="s">
        <v>6</v>
      </c>
      <c r="C11" s="82" t="s">
        <v>7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35"/>
      <c r="O11" s="35"/>
      <c r="P11" s="35"/>
    </row>
    <row r="12" spans="2:16" s="45" customFormat="1" ht="89.25">
      <c r="B12" s="46" t="s">
        <v>8</v>
      </c>
      <c r="C12" s="21" t="s">
        <v>51</v>
      </c>
      <c r="D12" s="21" t="s">
        <v>77</v>
      </c>
      <c r="E12" s="16"/>
      <c r="F12" s="42">
        <v>0.8</v>
      </c>
      <c r="G12" s="57">
        <f>SUM(H12:M12)</f>
        <v>3</v>
      </c>
      <c r="H12" s="57"/>
      <c r="I12" s="57"/>
      <c r="J12" s="57"/>
      <c r="K12" s="57"/>
      <c r="L12" s="57"/>
      <c r="M12" s="58">
        <f>M15</f>
        <v>3</v>
      </c>
      <c r="N12" s="36"/>
      <c r="O12" s="36"/>
      <c r="P12" s="36"/>
    </row>
    <row r="13" spans="2:16" s="45" customFormat="1" ht="15">
      <c r="B13" s="46"/>
      <c r="C13" s="98" t="s">
        <v>10</v>
      </c>
      <c r="D13" s="37" t="s">
        <v>73</v>
      </c>
      <c r="E13" s="21"/>
      <c r="F13" s="38"/>
      <c r="G13" s="57"/>
      <c r="H13" s="57"/>
      <c r="I13" s="57"/>
      <c r="J13" s="57"/>
      <c r="K13" s="57"/>
      <c r="L13" s="57"/>
      <c r="M13" s="58"/>
      <c r="N13" s="36"/>
      <c r="O13" s="36"/>
      <c r="P13" s="36"/>
    </row>
    <row r="14" spans="2:16" s="45" customFormat="1" ht="15">
      <c r="B14" s="46"/>
      <c r="C14" s="98"/>
      <c r="D14" s="37" t="s">
        <v>45</v>
      </c>
      <c r="E14" s="21"/>
      <c r="F14" s="38"/>
      <c r="G14" s="57"/>
      <c r="H14" s="57"/>
      <c r="I14" s="57"/>
      <c r="J14" s="57"/>
      <c r="K14" s="57"/>
      <c r="L14" s="57"/>
      <c r="M14" s="58"/>
      <c r="N14" s="36"/>
      <c r="O14" s="36"/>
      <c r="P14" s="36"/>
    </row>
    <row r="15" spans="2:16" s="45" customFormat="1" ht="15">
      <c r="B15" s="46"/>
      <c r="C15" s="99"/>
      <c r="D15" s="37" t="s">
        <v>46</v>
      </c>
      <c r="E15" s="21"/>
      <c r="F15" s="38"/>
      <c r="G15" s="57">
        <f>SUM(H15:M15)</f>
        <v>3</v>
      </c>
      <c r="H15" s="57"/>
      <c r="I15" s="57"/>
      <c r="J15" s="57"/>
      <c r="K15" s="57"/>
      <c r="L15" s="57"/>
      <c r="M15" s="58">
        <v>3</v>
      </c>
      <c r="N15" s="36"/>
      <c r="O15" s="36"/>
      <c r="P15" s="36"/>
    </row>
    <row r="16" spans="2:16" s="45" customFormat="1" ht="114.75">
      <c r="B16" s="46" t="s">
        <v>53</v>
      </c>
      <c r="C16" s="21" t="s">
        <v>112</v>
      </c>
      <c r="D16" s="21" t="s">
        <v>115</v>
      </c>
      <c r="E16" s="16"/>
      <c r="F16" s="42">
        <v>10.4</v>
      </c>
      <c r="G16" s="57">
        <f>SUM(H16:M16)</f>
        <v>5</v>
      </c>
      <c r="H16" s="57"/>
      <c r="I16" s="57"/>
      <c r="J16" s="57"/>
      <c r="K16" s="57"/>
      <c r="L16" s="57"/>
      <c r="M16" s="57">
        <f>M17+M18+M19</f>
        <v>5</v>
      </c>
      <c r="N16" s="36"/>
      <c r="O16" s="36"/>
      <c r="P16" s="36"/>
    </row>
    <row r="17" spans="2:16" s="45" customFormat="1" ht="15">
      <c r="B17" s="46"/>
      <c r="C17" s="98" t="s">
        <v>10</v>
      </c>
      <c r="D17" s="37" t="s">
        <v>73</v>
      </c>
      <c r="E17" s="21"/>
      <c r="F17" s="38"/>
      <c r="G17" s="57"/>
      <c r="H17" s="57"/>
      <c r="I17" s="57"/>
      <c r="J17" s="57"/>
      <c r="K17" s="57"/>
      <c r="L17" s="57"/>
      <c r="M17" s="58"/>
      <c r="N17" s="36"/>
      <c r="O17" s="36"/>
      <c r="P17" s="36"/>
    </row>
    <row r="18" spans="2:16" s="45" customFormat="1" ht="15">
      <c r="B18" s="46"/>
      <c r="C18" s="98"/>
      <c r="D18" s="37" t="s">
        <v>45</v>
      </c>
      <c r="E18" s="21"/>
      <c r="F18" s="38"/>
      <c r="G18" s="57"/>
      <c r="H18" s="57"/>
      <c r="I18" s="57"/>
      <c r="J18" s="57"/>
      <c r="K18" s="57"/>
      <c r="L18" s="57"/>
      <c r="M18" s="58"/>
      <c r="N18" s="36"/>
      <c r="O18" s="36"/>
      <c r="P18" s="36"/>
    </row>
    <row r="19" spans="2:16" s="45" customFormat="1" ht="15">
      <c r="B19" s="46"/>
      <c r="C19" s="99"/>
      <c r="D19" s="37" t="s">
        <v>46</v>
      </c>
      <c r="E19" s="21"/>
      <c r="F19" s="38"/>
      <c r="G19" s="57">
        <f>SUM(H19:M19)</f>
        <v>5</v>
      </c>
      <c r="H19" s="57"/>
      <c r="I19" s="57"/>
      <c r="J19" s="57"/>
      <c r="K19" s="57"/>
      <c r="L19" s="57"/>
      <c r="M19" s="58">
        <v>5</v>
      </c>
      <c r="N19" s="36"/>
      <c r="O19" s="36"/>
      <c r="P19" s="36"/>
    </row>
    <row r="20" spans="2:16" s="45" customFormat="1" ht="114.75">
      <c r="B20" s="46" t="s">
        <v>54</v>
      </c>
      <c r="C20" s="21" t="s">
        <v>113</v>
      </c>
      <c r="D20" s="21" t="s">
        <v>116</v>
      </c>
      <c r="E20" s="16"/>
      <c r="F20" s="42">
        <v>12.9</v>
      </c>
      <c r="G20" s="57">
        <f>SUM(H20:M20)</f>
        <v>5</v>
      </c>
      <c r="H20" s="57"/>
      <c r="I20" s="57"/>
      <c r="J20" s="57"/>
      <c r="K20" s="57"/>
      <c r="L20" s="57"/>
      <c r="M20" s="57">
        <f>M21+M22+M23</f>
        <v>5</v>
      </c>
      <c r="N20" s="36"/>
      <c r="O20" s="36"/>
      <c r="P20" s="36"/>
    </row>
    <row r="21" spans="2:16" s="45" customFormat="1" ht="15">
      <c r="B21" s="46"/>
      <c r="C21" s="98" t="s">
        <v>10</v>
      </c>
      <c r="D21" s="37" t="s">
        <v>73</v>
      </c>
      <c r="E21" s="21"/>
      <c r="F21" s="38"/>
      <c r="G21" s="57"/>
      <c r="H21" s="57"/>
      <c r="I21" s="57"/>
      <c r="J21" s="57"/>
      <c r="K21" s="57"/>
      <c r="L21" s="57"/>
      <c r="M21" s="58"/>
      <c r="N21" s="36"/>
      <c r="O21" s="36"/>
      <c r="P21" s="36"/>
    </row>
    <row r="22" spans="2:16" s="45" customFormat="1" ht="15">
      <c r="B22" s="46"/>
      <c r="C22" s="98"/>
      <c r="D22" s="37" t="s">
        <v>45</v>
      </c>
      <c r="E22" s="21"/>
      <c r="F22" s="38"/>
      <c r="G22" s="57"/>
      <c r="H22" s="57"/>
      <c r="I22" s="57"/>
      <c r="J22" s="57"/>
      <c r="K22" s="57"/>
      <c r="L22" s="57"/>
      <c r="M22" s="58"/>
      <c r="N22" s="36"/>
      <c r="O22" s="36"/>
      <c r="P22" s="36"/>
    </row>
    <row r="23" spans="2:16" s="45" customFormat="1" ht="15">
      <c r="B23" s="46"/>
      <c r="C23" s="99"/>
      <c r="D23" s="37" t="s">
        <v>46</v>
      </c>
      <c r="E23" s="21"/>
      <c r="F23" s="38"/>
      <c r="G23" s="57">
        <f>SUM(H23:M23)</f>
        <v>5</v>
      </c>
      <c r="H23" s="57"/>
      <c r="I23" s="57"/>
      <c r="J23" s="57"/>
      <c r="K23" s="57"/>
      <c r="L23" s="57"/>
      <c r="M23" s="58">
        <v>5</v>
      </c>
      <c r="N23" s="36"/>
      <c r="O23" s="36"/>
      <c r="P23" s="36"/>
    </row>
    <row r="24" spans="2:16" s="45" customFormat="1" ht="114.75">
      <c r="B24" s="46" t="s">
        <v>123</v>
      </c>
      <c r="C24" s="21" t="s">
        <v>114</v>
      </c>
      <c r="D24" s="21" t="s">
        <v>117</v>
      </c>
      <c r="E24" s="16"/>
      <c r="F24" s="42">
        <v>15.05</v>
      </c>
      <c r="G24" s="57">
        <f aca="true" t="shared" si="0" ref="G24:G31">SUM(H24:M24)</f>
        <v>5</v>
      </c>
      <c r="H24" s="57"/>
      <c r="I24" s="57"/>
      <c r="J24" s="57"/>
      <c r="K24" s="57"/>
      <c r="L24" s="57"/>
      <c r="M24" s="57">
        <f>M25+M26+M27</f>
        <v>5</v>
      </c>
      <c r="N24" s="36"/>
      <c r="O24" s="36"/>
      <c r="P24" s="36"/>
    </row>
    <row r="25" spans="2:16" s="45" customFormat="1" ht="15">
      <c r="B25" s="46"/>
      <c r="C25" s="98" t="s">
        <v>10</v>
      </c>
      <c r="D25" s="37" t="s">
        <v>73</v>
      </c>
      <c r="E25" s="21"/>
      <c r="F25" s="38"/>
      <c r="G25" s="57"/>
      <c r="H25" s="57"/>
      <c r="I25" s="57"/>
      <c r="J25" s="57"/>
      <c r="K25" s="57"/>
      <c r="L25" s="57"/>
      <c r="M25" s="58"/>
      <c r="N25" s="36"/>
      <c r="O25" s="36"/>
      <c r="P25" s="36"/>
    </row>
    <row r="26" spans="2:16" s="45" customFormat="1" ht="15">
      <c r="B26" s="46"/>
      <c r="C26" s="98"/>
      <c r="D26" s="37" t="s">
        <v>45</v>
      </c>
      <c r="E26" s="21"/>
      <c r="F26" s="38"/>
      <c r="G26" s="57"/>
      <c r="H26" s="57"/>
      <c r="I26" s="57"/>
      <c r="J26" s="57"/>
      <c r="K26" s="57"/>
      <c r="L26" s="57"/>
      <c r="M26" s="58"/>
      <c r="N26" s="36"/>
      <c r="O26" s="36"/>
      <c r="P26" s="36"/>
    </row>
    <row r="27" spans="2:16" s="45" customFormat="1" ht="15">
      <c r="B27" s="46"/>
      <c r="C27" s="99"/>
      <c r="D27" s="37" t="s">
        <v>46</v>
      </c>
      <c r="E27" s="21"/>
      <c r="F27" s="38"/>
      <c r="G27" s="57">
        <f t="shared" si="0"/>
        <v>5</v>
      </c>
      <c r="H27" s="57"/>
      <c r="I27" s="57"/>
      <c r="J27" s="57"/>
      <c r="K27" s="57"/>
      <c r="L27" s="57"/>
      <c r="M27" s="58">
        <v>5</v>
      </c>
      <c r="N27" s="36"/>
      <c r="O27" s="36"/>
      <c r="P27" s="36"/>
    </row>
    <row r="28" spans="2:16" s="45" customFormat="1" ht="89.25">
      <c r="B28" s="46" t="s">
        <v>124</v>
      </c>
      <c r="C28" s="21" t="s">
        <v>121</v>
      </c>
      <c r="D28" s="21" t="s">
        <v>122</v>
      </c>
      <c r="E28" s="16"/>
      <c r="F28" s="42">
        <v>0.22</v>
      </c>
      <c r="G28" s="57">
        <f t="shared" si="0"/>
        <v>5</v>
      </c>
      <c r="H28" s="57"/>
      <c r="I28" s="57"/>
      <c r="J28" s="57"/>
      <c r="K28" s="57"/>
      <c r="L28" s="57"/>
      <c r="M28" s="58">
        <f>M29+M30+M31</f>
        <v>5</v>
      </c>
      <c r="N28" s="36"/>
      <c r="O28" s="36"/>
      <c r="P28" s="36"/>
    </row>
    <row r="29" spans="2:16" s="45" customFormat="1" ht="15">
      <c r="B29" s="46"/>
      <c r="C29" s="98" t="s">
        <v>10</v>
      </c>
      <c r="D29" s="37" t="s">
        <v>73</v>
      </c>
      <c r="E29" s="21"/>
      <c r="F29" s="38"/>
      <c r="G29" s="57"/>
      <c r="H29" s="57"/>
      <c r="I29" s="57"/>
      <c r="J29" s="57"/>
      <c r="K29" s="57"/>
      <c r="L29" s="57"/>
      <c r="M29" s="58"/>
      <c r="N29" s="36"/>
      <c r="O29" s="36"/>
      <c r="P29" s="36"/>
    </row>
    <row r="30" spans="2:16" s="45" customFormat="1" ht="15">
      <c r="B30" s="46"/>
      <c r="C30" s="98"/>
      <c r="D30" s="37" t="s">
        <v>45</v>
      </c>
      <c r="E30" s="21"/>
      <c r="F30" s="38"/>
      <c r="G30" s="57"/>
      <c r="H30" s="57"/>
      <c r="I30" s="57"/>
      <c r="J30" s="57"/>
      <c r="K30" s="57"/>
      <c r="L30" s="57"/>
      <c r="M30" s="58"/>
      <c r="N30" s="36"/>
      <c r="O30" s="36"/>
      <c r="P30" s="36"/>
    </row>
    <row r="31" spans="2:16" s="45" customFormat="1" ht="15">
      <c r="B31" s="46"/>
      <c r="C31" s="99"/>
      <c r="D31" s="37" t="s">
        <v>46</v>
      </c>
      <c r="E31" s="21"/>
      <c r="F31" s="38"/>
      <c r="G31" s="57">
        <f t="shared" si="0"/>
        <v>5</v>
      </c>
      <c r="H31" s="57"/>
      <c r="I31" s="57"/>
      <c r="J31" s="57"/>
      <c r="K31" s="57"/>
      <c r="L31" s="57"/>
      <c r="M31" s="58">
        <v>5</v>
      </c>
      <c r="N31" s="36"/>
      <c r="O31" s="36"/>
      <c r="P31" s="36"/>
    </row>
    <row r="32" spans="2:16" ht="15">
      <c r="B32" s="34"/>
      <c r="C32" s="96" t="s">
        <v>9</v>
      </c>
      <c r="D32" s="97"/>
      <c r="E32" s="32"/>
      <c r="F32" s="32">
        <f>SUM(F12:F31)</f>
        <v>39.370000000000005</v>
      </c>
      <c r="G32" s="59">
        <f>SUM(H32:M32)</f>
        <v>23</v>
      </c>
      <c r="H32" s="59">
        <f aca="true" t="shared" si="1" ref="H32:M32">H33+H34+H35</f>
        <v>0</v>
      </c>
      <c r="I32" s="59">
        <f t="shared" si="1"/>
        <v>0</v>
      </c>
      <c r="J32" s="59">
        <f t="shared" si="1"/>
        <v>0</v>
      </c>
      <c r="K32" s="59">
        <f t="shared" si="1"/>
        <v>0</v>
      </c>
      <c r="L32" s="59">
        <f t="shared" si="1"/>
        <v>0</v>
      </c>
      <c r="M32" s="59">
        <f t="shared" si="1"/>
        <v>23</v>
      </c>
      <c r="N32" s="33"/>
      <c r="O32" s="33"/>
      <c r="P32" s="33"/>
    </row>
    <row r="33" spans="2:16" s="45" customFormat="1" ht="15">
      <c r="B33" s="46"/>
      <c r="C33" s="91" t="s">
        <v>10</v>
      </c>
      <c r="D33" s="37" t="s">
        <v>73</v>
      </c>
      <c r="E33" s="16"/>
      <c r="F33" s="16"/>
      <c r="G33" s="57"/>
      <c r="H33" s="57"/>
      <c r="I33" s="57"/>
      <c r="J33" s="57"/>
      <c r="K33" s="57"/>
      <c r="L33" s="57"/>
      <c r="M33" s="57"/>
      <c r="N33" s="36"/>
      <c r="O33" s="36"/>
      <c r="P33" s="36"/>
    </row>
    <row r="34" spans="2:16" s="45" customFormat="1" ht="15">
      <c r="B34" s="46"/>
      <c r="C34" s="95"/>
      <c r="D34" s="37" t="s">
        <v>45</v>
      </c>
      <c r="E34" s="16"/>
      <c r="F34" s="16"/>
      <c r="G34" s="57"/>
      <c r="H34" s="57"/>
      <c r="I34" s="57"/>
      <c r="J34" s="57"/>
      <c r="K34" s="57"/>
      <c r="L34" s="57"/>
      <c r="M34" s="57"/>
      <c r="N34" s="36"/>
      <c r="O34" s="36"/>
      <c r="P34" s="36"/>
    </row>
    <row r="35" spans="2:16" s="45" customFormat="1" ht="15">
      <c r="B35" s="46"/>
      <c r="C35" s="92"/>
      <c r="D35" s="37" t="s">
        <v>46</v>
      </c>
      <c r="E35" s="16"/>
      <c r="F35" s="16"/>
      <c r="G35" s="57">
        <f>SUM(H35:M35)</f>
        <v>23</v>
      </c>
      <c r="H35" s="57">
        <f aca="true" t="shared" si="2" ref="H35:M35">H15+H31+H27+H23+H19</f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23</v>
      </c>
      <c r="N35" s="36"/>
      <c r="O35" s="36"/>
      <c r="P35" s="36"/>
    </row>
    <row r="36" spans="2:16" ht="15">
      <c r="B36" s="34" t="s">
        <v>11</v>
      </c>
      <c r="C36" s="82" t="s">
        <v>12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35"/>
      <c r="O36" s="35"/>
      <c r="P36" s="35"/>
    </row>
    <row r="37" spans="2:16" s="45" customFormat="1" ht="165.75">
      <c r="B37" s="46" t="s">
        <v>13</v>
      </c>
      <c r="C37" s="21" t="s">
        <v>56</v>
      </c>
      <c r="D37" s="21" t="s">
        <v>78</v>
      </c>
      <c r="E37" s="21"/>
      <c r="F37" s="42">
        <v>1.22859</v>
      </c>
      <c r="G37" s="57">
        <f>SUM(H37:M37)</f>
        <v>238.733</v>
      </c>
      <c r="H37" s="57">
        <f>SUM(H38:H40)</f>
        <v>1</v>
      </c>
      <c r="I37" s="57">
        <v>56.81</v>
      </c>
      <c r="J37" s="57">
        <f>SUM(J38:J40)</f>
        <v>180.923</v>
      </c>
      <c r="K37" s="57"/>
      <c r="L37" s="57"/>
      <c r="M37" s="57"/>
      <c r="N37" s="36"/>
      <c r="O37" s="36"/>
      <c r="P37" s="36"/>
    </row>
    <row r="38" spans="2:16" s="45" customFormat="1" ht="15">
      <c r="B38" s="46"/>
      <c r="C38" s="98" t="s">
        <v>10</v>
      </c>
      <c r="D38" s="37" t="s">
        <v>73</v>
      </c>
      <c r="E38" s="21"/>
      <c r="F38" s="38"/>
      <c r="G38" s="57"/>
      <c r="H38" s="57"/>
      <c r="I38" s="57"/>
      <c r="J38" s="57"/>
      <c r="K38" s="57"/>
      <c r="L38" s="57"/>
      <c r="M38" s="62"/>
      <c r="N38" s="36"/>
      <c r="O38" s="36"/>
      <c r="P38" s="36"/>
    </row>
    <row r="39" spans="2:16" s="45" customFormat="1" ht="15">
      <c r="B39" s="46"/>
      <c r="C39" s="98"/>
      <c r="D39" s="37" t="s">
        <v>45</v>
      </c>
      <c r="E39" s="21"/>
      <c r="F39" s="38"/>
      <c r="G39" s="57">
        <f>SUM(H39:M39)</f>
        <v>93</v>
      </c>
      <c r="H39" s="57"/>
      <c r="I39" s="57"/>
      <c r="J39" s="57">
        <v>93</v>
      </c>
      <c r="K39" s="57"/>
      <c r="L39" s="57"/>
      <c r="M39" s="62"/>
      <c r="N39" s="36"/>
      <c r="O39" s="36"/>
      <c r="P39" s="36"/>
    </row>
    <row r="40" spans="2:16" s="45" customFormat="1" ht="15">
      <c r="B40" s="46"/>
      <c r="C40" s="99"/>
      <c r="D40" s="37" t="s">
        <v>46</v>
      </c>
      <c r="E40" s="21"/>
      <c r="F40" s="38"/>
      <c r="G40" s="57">
        <f>SUM(H40:M40)</f>
        <v>145.723</v>
      </c>
      <c r="H40" s="57">
        <v>1</v>
      </c>
      <c r="I40" s="57">
        <v>56.8</v>
      </c>
      <c r="J40" s="57">
        <v>87.923</v>
      </c>
      <c r="K40" s="57"/>
      <c r="L40" s="57"/>
      <c r="M40" s="62"/>
      <c r="N40" s="36"/>
      <c r="O40" s="36"/>
      <c r="P40" s="36"/>
    </row>
    <row r="41" spans="2:16" s="45" customFormat="1" ht="89.25">
      <c r="B41" s="46" t="s">
        <v>14</v>
      </c>
      <c r="C41" s="21" t="s">
        <v>62</v>
      </c>
      <c r="D41" s="21" t="s">
        <v>82</v>
      </c>
      <c r="E41" s="21"/>
      <c r="F41" s="42">
        <v>0.07836</v>
      </c>
      <c r="G41" s="57">
        <f>H41+I41+J41+K41+L41+M41</f>
        <v>5</v>
      </c>
      <c r="H41" s="57"/>
      <c r="I41" s="57"/>
      <c r="J41" s="57">
        <f>J44</f>
        <v>5</v>
      </c>
      <c r="K41" s="57"/>
      <c r="L41" s="57"/>
      <c r="M41" s="58"/>
      <c r="N41" s="36"/>
      <c r="O41" s="36"/>
      <c r="P41" s="36"/>
    </row>
    <row r="42" spans="2:16" s="45" customFormat="1" ht="15">
      <c r="B42" s="46"/>
      <c r="C42" s="98" t="s">
        <v>10</v>
      </c>
      <c r="D42" s="37" t="s">
        <v>73</v>
      </c>
      <c r="E42" s="21"/>
      <c r="F42" s="38"/>
      <c r="G42" s="57"/>
      <c r="H42" s="57"/>
      <c r="I42" s="57"/>
      <c r="J42" s="57"/>
      <c r="K42" s="57"/>
      <c r="L42" s="57"/>
      <c r="M42" s="58"/>
      <c r="N42" s="36"/>
      <c r="O42" s="36"/>
      <c r="P42" s="36"/>
    </row>
    <row r="43" spans="2:16" s="45" customFormat="1" ht="15">
      <c r="B43" s="46"/>
      <c r="C43" s="98"/>
      <c r="D43" s="37" t="s">
        <v>45</v>
      </c>
      <c r="E43" s="21"/>
      <c r="F43" s="38"/>
      <c r="G43" s="57"/>
      <c r="H43" s="57"/>
      <c r="I43" s="57"/>
      <c r="J43" s="57"/>
      <c r="K43" s="57"/>
      <c r="L43" s="57"/>
      <c r="M43" s="58"/>
      <c r="N43" s="36"/>
      <c r="O43" s="36"/>
      <c r="P43" s="36"/>
    </row>
    <row r="44" spans="2:16" s="45" customFormat="1" ht="15">
      <c r="B44" s="46"/>
      <c r="C44" s="99"/>
      <c r="D44" s="37" t="s">
        <v>46</v>
      </c>
      <c r="E44" s="21"/>
      <c r="F44" s="38"/>
      <c r="G44" s="57">
        <f>H44+I44+J44+K44+L44+M44</f>
        <v>5</v>
      </c>
      <c r="H44" s="57"/>
      <c r="I44" s="57"/>
      <c r="J44" s="57">
        <v>5</v>
      </c>
      <c r="K44" s="57"/>
      <c r="L44" s="57"/>
      <c r="M44" s="58"/>
      <c r="N44" s="36"/>
      <c r="O44" s="36"/>
      <c r="P44" s="36"/>
    </row>
    <row r="45" spans="2:16" s="45" customFormat="1" ht="76.5">
      <c r="B45" s="46" t="s">
        <v>15</v>
      </c>
      <c r="C45" s="21" t="s">
        <v>60</v>
      </c>
      <c r="D45" s="21" t="s">
        <v>81</v>
      </c>
      <c r="E45" s="21"/>
      <c r="F45" s="42">
        <v>1.126</v>
      </c>
      <c r="G45" s="57">
        <f>H45+I45+J45+K45+L45+M45</f>
        <v>704.5070000000001</v>
      </c>
      <c r="H45" s="57"/>
      <c r="I45" s="57">
        <f>I46+I47+I48</f>
        <v>704.5070000000001</v>
      </c>
      <c r="J45" s="57"/>
      <c r="K45" s="57"/>
      <c r="L45" s="57"/>
      <c r="M45" s="58"/>
      <c r="N45" s="36"/>
      <c r="O45" s="36"/>
      <c r="P45" s="36"/>
    </row>
    <row r="46" spans="2:16" s="45" customFormat="1" ht="15">
      <c r="B46" s="46"/>
      <c r="C46" s="98" t="s">
        <v>10</v>
      </c>
      <c r="D46" s="37" t="s">
        <v>73</v>
      </c>
      <c r="E46" s="21"/>
      <c r="F46" s="38"/>
      <c r="G46" s="57">
        <f>H46+I46+J46+K46+L46+M46</f>
        <v>330</v>
      </c>
      <c r="H46" s="57"/>
      <c r="I46" s="57">
        <v>330</v>
      </c>
      <c r="J46" s="57"/>
      <c r="K46" s="57"/>
      <c r="L46" s="57"/>
      <c r="M46" s="58"/>
      <c r="N46" s="36"/>
      <c r="O46" s="36"/>
      <c r="P46" s="36"/>
    </row>
    <row r="47" spans="2:16" s="45" customFormat="1" ht="15">
      <c r="B47" s="46"/>
      <c r="C47" s="98"/>
      <c r="D47" s="37" t="s">
        <v>45</v>
      </c>
      <c r="E47" s="21"/>
      <c r="F47" s="38"/>
      <c r="G47" s="57">
        <f>H47+I47+J47+K47+L47+M47</f>
        <v>300</v>
      </c>
      <c r="H47" s="57"/>
      <c r="I47" s="57">
        <v>300</v>
      </c>
      <c r="J47" s="57"/>
      <c r="K47" s="57"/>
      <c r="L47" s="57"/>
      <c r="M47" s="58"/>
      <c r="N47" s="36"/>
      <c r="O47" s="36"/>
      <c r="P47" s="36"/>
    </row>
    <row r="48" spans="2:16" s="45" customFormat="1" ht="15">
      <c r="B48" s="46"/>
      <c r="C48" s="99"/>
      <c r="D48" s="37" t="s">
        <v>46</v>
      </c>
      <c r="E48" s="21"/>
      <c r="F48" s="38"/>
      <c r="G48" s="57">
        <f>H48+I48+J48+K48+L48+M48</f>
        <v>74.507</v>
      </c>
      <c r="H48" s="57"/>
      <c r="I48" s="57">
        <v>74.507</v>
      </c>
      <c r="J48" s="57"/>
      <c r="K48" s="57"/>
      <c r="L48" s="57"/>
      <c r="M48" s="58"/>
      <c r="N48" s="36"/>
      <c r="O48" s="36"/>
      <c r="P48" s="36"/>
    </row>
    <row r="49" spans="2:16" s="45" customFormat="1" ht="140.25">
      <c r="B49" s="46" t="s">
        <v>68</v>
      </c>
      <c r="C49" s="21" t="s">
        <v>58</v>
      </c>
      <c r="D49" s="21" t="s">
        <v>80</v>
      </c>
      <c r="E49" s="21"/>
      <c r="F49" s="42">
        <v>1.793</v>
      </c>
      <c r="G49" s="57">
        <f>SUM(H49:M49)</f>
        <v>204.225</v>
      </c>
      <c r="H49" s="57"/>
      <c r="I49" s="57"/>
      <c r="J49" s="57"/>
      <c r="K49" s="57"/>
      <c r="L49" s="57">
        <f>L50+L51+L52</f>
        <v>204.225</v>
      </c>
      <c r="M49" s="62"/>
      <c r="N49" s="36"/>
      <c r="O49" s="36"/>
      <c r="P49" s="36"/>
    </row>
    <row r="50" spans="2:16" s="45" customFormat="1" ht="15">
      <c r="B50" s="46"/>
      <c r="C50" s="98" t="s">
        <v>10</v>
      </c>
      <c r="D50" s="37" t="s">
        <v>73</v>
      </c>
      <c r="E50" s="21"/>
      <c r="F50" s="38"/>
      <c r="G50" s="57"/>
      <c r="H50" s="57"/>
      <c r="I50" s="57"/>
      <c r="J50" s="57"/>
      <c r="K50" s="57"/>
      <c r="L50" s="57"/>
      <c r="M50" s="62"/>
      <c r="N50" s="36"/>
      <c r="O50" s="36"/>
      <c r="P50" s="36"/>
    </row>
    <row r="51" spans="2:16" s="45" customFormat="1" ht="15">
      <c r="B51" s="46"/>
      <c r="C51" s="98"/>
      <c r="D51" s="37" t="s">
        <v>45</v>
      </c>
      <c r="E51" s="21"/>
      <c r="F51" s="38"/>
      <c r="G51" s="57">
        <f>SUM(H51:M51)</f>
        <v>179</v>
      </c>
      <c r="H51" s="57"/>
      <c r="I51" s="57"/>
      <c r="J51" s="57"/>
      <c r="K51" s="57"/>
      <c r="L51" s="57">
        <v>179</v>
      </c>
      <c r="M51" s="62"/>
      <c r="N51" s="36"/>
      <c r="O51" s="36"/>
      <c r="P51" s="36"/>
    </row>
    <row r="52" spans="2:16" s="45" customFormat="1" ht="15">
      <c r="B52" s="46"/>
      <c r="C52" s="99"/>
      <c r="D52" s="37" t="s">
        <v>46</v>
      </c>
      <c r="E52" s="21"/>
      <c r="F52" s="38"/>
      <c r="G52" s="57">
        <f>SUM(H52:M52)</f>
        <v>25.225</v>
      </c>
      <c r="H52" s="57"/>
      <c r="I52" s="57"/>
      <c r="J52" s="57"/>
      <c r="K52" s="57"/>
      <c r="L52" s="57">
        <v>25.225</v>
      </c>
      <c r="M52" s="62"/>
      <c r="N52" s="36"/>
      <c r="O52" s="36"/>
      <c r="P52" s="36"/>
    </row>
    <row r="53" spans="2:16" s="45" customFormat="1" ht="51">
      <c r="B53" s="16" t="s">
        <v>16</v>
      </c>
      <c r="C53" s="21" t="s">
        <v>104</v>
      </c>
      <c r="D53" s="21" t="s">
        <v>105</v>
      </c>
      <c r="E53" s="21" t="s">
        <v>59</v>
      </c>
      <c r="F53" s="42">
        <v>0.8</v>
      </c>
      <c r="G53" s="57">
        <f>H53+I53+J53+K53+L53+M53</f>
        <v>310.5618104</v>
      </c>
      <c r="H53" s="57"/>
      <c r="I53" s="57"/>
      <c r="J53" s="57"/>
      <c r="K53" s="57"/>
      <c r="L53" s="57"/>
      <c r="M53" s="58">
        <f>F53*388.202263</f>
        <v>310.5618104</v>
      </c>
      <c r="N53" s="36"/>
      <c r="O53" s="36"/>
      <c r="P53" s="36"/>
    </row>
    <row r="54" spans="2:16" s="45" customFormat="1" ht="15">
      <c r="B54" s="16"/>
      <c r="C54" s="98" t="s">
        <v>10</v>
      </c>
      <c r="D54" s="37" t="s">
        <v>73</v>
      </c>
      <c r="E54" s="21"/>
      <c r="F54" s="38"/>
      <c r="G54" s="57"/>
      <c r="H54" s="57"/>
      <c r="I54" s="57"/>
      <c r="J54" s="57"/>
      <c r="K54" s="57"/>
      <c r="L54" s="57"/>
      <c r="M54" s="63"/>
      <c r="N54" s="36"/>
      <c r="O54" s="36"/>
      <c r="P54" s="36"/>
    </row>
    <row r="55" spans="2:16" s="45" customFormat="1" ht="15">
      <c r="B55" s="16"/>
      <c r="C55" s="98"/>
      <c r="D55" s="37" t="s">
        <v>45</v>
      </c>
      <c r="E55" s="21"/>
      <c r="F55" s="38"/>
      <c r="G55" s="57">
        <f>H55+I55+J55+K55+L55+M55</f>
        <v>110</v>
      </c>
      <c r="H55" s="57"/>
      <c r="I55" s="57"/>
      <c r="J55" s="57"/>
      <c r="K55" s="57"/>
      <c r="L55" s="57"/>
      <c r="M55" s="63">
        <v>110</v>
      </c>
      <c r="N55" s="36"/>
      <c r="O55" s="36"/>
      <c r="P55" s="36"/>
    </row>
    <row r="56" spans="2:16" s="45" customFormat="1" ht="15">
      <c r="B56" s="16"/>
      <c r="C56" s="99"/>
      <c r="D56" s="37" t="s">
        <v>46</v>
      </c>
      <c r="E56" s="21"/>
      <c r="F56" s="38"/>
      <c r="G56" s="57">
        <f>H56+I56+J56+K56+L56+M56</f>
        <v>200.562</v>
      </c>
      <c r="H56" s="57"/>
      <c r="I56" s="57"/>
      <c r="J56" s="57"/>
      <c r="K56" s="57"/>
      <c r="L56" s="57"/>
      <c r="M56" s="63">
        <v>200.562</v>
      </c>
      <c r="N56" s="36"/>
      <c r="O56" s="36"/>
      <c r="P56" s="36"/>
    </row>
    <row r="57" spans="2:16" s="45" customFormat="1" ht="140.25">
      <c r="B57" s="46" t="s">
        <v>69</v>
      </c>
      <c r="C57" s="21" t="s">
        <v>57</v>
      </c>
      <c r="D57" s="21" t="s">
        <v>79</v>
      </c>
      <c r="E57" s="21"/>
      <c r="F57" s="42">
        <v>1.633</v>
      </c>
      <c r="G57" s="57">
        <f>SUM(H57:M57)</f>
        <v>930.9</v>
      </c>
      <c r="H57" s="57"/>
      <c r="I57" s="57"/>
      <c r="J57" s="57"/>
      <c r="K57" s="57"/>
      <c r="L57" s="57"/>
      <c r="M57" s="62">
        <f>M58+M59+M60</f>
        <v>930.9</v>
      </c>
      <c r="N57" s="36"/>
      <c r="O57" s="36"/>
      <c r="P57" s="36"/>
    </row>
    <row r="58" spans="2:16" s="45" customFormat="1" ht="15">
      <c r="B58" s="46"/>
      <c r="C58" s="98" t="s">
        <v>10</v>
      </c>
      <c r="D58" s="37" t="s">
        <v>73</v>
      </c>
      <c r="E58" s="21"/>
      <c r="F58" s="38"/>
      <c r="G58" s="57">
        <f>SUM(H58:M58)</f>
        <v>744</v>
      </c>
      <c r="H58" s="57"/>
      <c r="I58" s="57"/>
      <c r="J58" s="57"/>
      <c r="K58" s="57"/>
      <c r="L58" s="57"/>
      <c r="M58" s="62">
        <v>744</v>
      </c>
      <c r="N58" s="36"/>
      <c r="O58" s="36"/>
      <c r="P58" s="36"/>
    </row>
    <row r="59" spans="2:16" s="45" customFormat="1" ht="15">
      <c r="B59" s="46"/>
      <c r="C59" s="98"/>
      <c r="D59" s="37" t="s">
        <v>45</v>
      </c>
      <c r="E59" s="21"/>
      <c r="F59" s="38"/>
      <c r="G59" s="57">
        <f>SUM(H59:M59)</f>
        <v>93</v>
      </c>
      <c r="H59" s="57"/>
      <c r="I59" s="57"/>
      <c r="J59" s="57"/>
      <c r="K59" s="57"/>
      <c r="L59" s="57"/>
      <c r="M59" s="62">
        <v>93</v>
      </c>
      <c r="N59" s="36"/>
      <c r="O59" s="36"/>
      <c r="P59" s="36"/>
    </row>
    <row r="60" spans="2:16" s="45" customFormat="1" ht="15">
      <c r="B60" s="46"/>
      <c r="C60" s="99"/>
      <c r="D60" s="37" t="s">
        <v>46</v>
      </c>
      <c r="E60" s="21"/>
      <c r="F60" s="38"/>
      <c r="G60" s="57">
        <f>SUM(H60:M60)</f>
        <v>93.9</v>
      </c>
      <c r="H60" s="57"/>
      <c r="I60" s="57"/>
      <c r="J60" s="57"/>
      <c r="K60" s="57"/>
      <c r="L60" s="57"/>
      <c r="M60" s="62">
        <v>93.9</v>
      </c>
      <c r="N60" s="36"/>
      <c r="O60" s="36"/>
      <c r="P60" s="36"/>
    </row>
    <row r="61" spans="2:16" s="45" customFormat="1" ht="102">
      <c r="B61" s="46" t="s">
        <v>70</v>
      </c>
      <c r="C61" s="21" t="s">
        <v>55</v>
      </c>
      <c r="D61" s="21" t="s">
        <v>72</v>
      </c>
      <c r="E61" s="21"/>
      <c r="F61" s="55">
        <v>11.843</v>
      </c>
      <c r="G61" s="57">
        <f>H61+I61+J61+K61+L61+M61</f>
        <v>427.793</v>
      </c>
      <c r="H61" s="58"/>
      <c r="I61" s="58"/>
      <c r="J61" s="58"/>
      <c r="K61" s="58"/>
      <c r="L61" s="58"/>
      <c r="M61" s="58">
        <f>M64</f>
        <v>427.793</v>
      </c>
      <c r="N61" s="47"/>
      <c r="O61" s="47"/>
      <c r="P61" s="47"/>
    </row>
    <row r="62" spans="2:16" s="45" customFormat="1" ht="15">
      <c r="B62" s="46"/>
      <c r="C62" s="93" t="s">
        <v>10</v>
      </c>
      <c r="D62" s="37" t="s">
        <v>73</v>
      </c>
      <c r="E62" s="21"/>
      <c r="F62" s="50"/>
      <c r="G62" s="57"/>
      <c r="H62" s="58"/>
      <c r="I62" s="58"/>
      <c r="J62" s="58"/>
      <c r="K62" s="58"/>
      <c r="L62" s="58"/>
      <c r="M62" s="58"/>
      <c r="N62" s="47"/>
      <c r="O62" s="47"/>
      <c r="P62" s="47"/>
    </row>
    <row r="63" spans="2:16" s="45" customFormat="1" ht="15">
      <c r="B63" s="46"/>
      <c r="C63" s="93"/>
      <c r="D63" s="37" t="s">
        <v>45</v>
      </c>
      <c r="E63" s="21"/>
      <c r="F63" s="50"/>
      <c r="G63" s="57"/>
      <c r="H63" s="58"/>
      <c r="I63" s="58"/>
      <c r="J63" s="58"/>
      <c r="K63" s="58"/>
      <c r="L63" s="58"/>
      <c r="M63" s="58"/>
      <c r="N63" s="47"/>
      <c r="O63" s="47"/>
      <c r="P63" s="47"/>
    </row>
    <row r="64" spans="2:16" s="45" customFormat="1" ht="15">
      <c r="B64" s="46"/>
      <c r="C64" s="70"/>
      <c r="D64" s="37" t="s">
        <v>46</v>
      </c>
      <c r="E64" s="21"/>
      <c r="F64" s="50"/>
      <c r="G64" s="57">
        <f>H64+I64+J64+K64+L64+M64</f>
        <v>427.793</v>
      </c>
      <c r="H64" s="58"/>
      <c r="I64" s="58"/>
      <c r="J64" s="58"/>
      <c r="K64" s="58"/>
      <c r="L64" s="58"/>
      <c r="M64" s="58">
        <v>427.793</v>
      </c>
      <c r="N64" s="47"/>
      <c r="O64" s="47"/>
      <c r="P64" s="47"/>
    </row>
    <row r="65" spans="2:16" s="45" customFormat="1" ht="76.5">
      <c r="B65" s="46" t="s">
        <v>71</v>
      </c>
      <c r="C65" s="21" t="s">
        <v>120</v>
      </c>
      <c r="D65" s="21" t="s">
        <v>119</v>
      </c>
      <c r="E65" s="21" t="s">
        <v>59</v>
      </c>
      <c r="F65" s="42">
        <v>0.22</v>
      </c>
      <c r="G65" s="57">
        <f>H65+I65+J65+K65+L65+M65</f>
        <v>88</v>
      </c>
      <c r="H65" s="57"/>
      <c r="I65" s="57"/>
      <c r="J65" s="57"/>
      <c r="K65" s="57"/>
      <c r="L65" s="57"/>
      <c r="M65" s="62">
        <f>M68</f>
        <v>88</v>
      </c>
      <c r="N65" s="36"/>
      <c r="O65" s="36"/>
      <c r="P65" s="36"/>
    </row>
    <row r="66" spans="2:16" s="45" customFormat="1" ht="15">
      <c r="B66" s="46"/>
      <c r="C66" s="98" t="s">
        <v>10</v>
      </c>
      <c r="D66" s="37" t="s">
        <v>73</v>
      </c>
      <c r="E66" s="21"/>
      <c r="F66" s="38"/>
      <c r="G66" s="57"/>
      <c r="H66" s="57"/>
      <c r="I66" s="57"/>
      <c r="J66" s="57"/>
      <c r="K66" s="57"/>
      <c r="L66" s="57"/>
      <c r="M66" s="63"/>
      <c r="N66" s="36"/>
      <c r="O66" s="36"/>
      <c r="P66" s="36"/>
    </row>
    <row r="67" spans="2:16" s="45" customFormat="1" ht="15">
      <c r="B67" s="46"/>
      <c r="C67" s="98"/>
      <c r="D67" s="37" t="s">
        <v>45</v>
      </c>
      <c r="E67" s="21"/>
      <c r="F67" s="38"/>
      <c r="G67" s="57"/>
      <c r="H67" s="57"/>
      <c r="I67" s="57"/>
      <c r="J67" s="57"/>
      <c r="K67" s="57"/>
      <c r="L67" s="57"/>
      <c r="M67" s="63"/>
      <c r="N67" s="36"/>
      <c r="O67" s="36"/>
      <c r="P67" s="36"/>
    </row>
    <row r="68" spans="2:16" s="45" customFormat="1" ht="15">
      <c r="B68" s="46"/>
      <c r="C68" s="99"/>
      <c r="D68" s="37" t="s">
        <v>46</v>
      </c>
      <c r="E68" s="21"/>
      <c r="F68" s="38"/>
      <c r="G68" s="57">
        <f>H68+I68+J68+K68+L68+M68</f>
        <v>88</v>
      </c>
      <c r="H68" s="57"/>
      <c r="I68" s="57"/>
      <c r="J68" s="57"/>
      <c r="K68" s="57"/>
      <c r="L68" s="57"/>
      <c r="M68" s="63">
        <v>88</v>
      </c>
      <c r="N68" s="36"/>
      <c r="O68" s="36"/>
      <c r="P68" s="36"/>
    </row>
    <row r="69" spans="2:16" s="45" customFormat="1" ht="89.25">
      <c r="B69" s="46" t="s">
        <v>100</v>
      </c>
      <c r="C69" s="21" t="s">
        <v>61</v>
      </c>
      <c r="D69" s="21" t="s">
        <v>118</v>
      </c>
      <c r="E69" s="21"/>
      <c r="F69" s="42">
        <v>0.04275</v>
      </c>
      <c r="G69" s="57">
        <f>H69+I69+J69+K69+L69+M69</f>
        <v>17.053</v>
      </c>
      <c r="H69" s="57"/>
      <c r="I69" s="57"/>
      <c r="J69" s="57"/>
      <c r="K69" s="57"/>
      <c r="L69" s="57"/>
      <c r="M69" s="58">
        <f>M70+M71+M72</f>
        <v>17.053</v>
      </c>
      <c r="N69" s="36"/>
      <c r="O69" s="36"/>
      <c r="P69" s="36"/>
    </row>
    <row r="70" spans="2:16" s="45" customFormat="1" ht="15">
      <c r="B70" s="46"/>
      <c r="C70" s="98" t="s">
        <v>10</v>
      </c>
      <c r="D70" s="37" t="s">
        <v>73</v>
      </c>
      <c r="E70" s="21"/>
      <c r="F70" s="38"/>
      <c r="G70" s="57"/>
      <c r="H70" s="57"/>
      <c r="I70" s="57"/>
      <c r="J70" s="57"/>
      <c r="K70" s="57"/>
      <c r="L70" s="57"/>
      <c r="M70" s="58"/>
      <c r="N70" s="36"/>
      <c r="O70" s="36"/>
      <c r="P70" s="36"/>
    </row>
    <row r="71" spans="2:16" s="45" customFormat="1" ht="15">
      <c r="B71" s="46"/>
      <c r="C71" s="98"/>
      <c r="D71" s="37" t="s">
        <v>45</v>
      </c>
      <c r="E71" s="21"/>
      <c r="F71" s="38"/>
      <c r="G71" s="57"/>
      <c r="H71" s="57"/>
      <c r="I71" s="57"/>
      <c r="J71" s="57"/>
      <c r="K71" s="57"/>
      <c r="L71" s="57"/>
      <c r="M71" s="58"/>
      <c r="N71" s="36"/>
      <c r="O71" s="36"/>
      <c r="P71" s="36"/>
    </row>
    <row r="72" spans="2:16" s="45" customFormat="1" ht="15">
      <c r="B72" s="46"/>
      <c r="C72" s="99"/>
      <c r="D72" s="37" t="s">
        <v>46</v>
      </c>
      <c r="E72" s="21"/>
      <c r="F72" s="38"/>
      <c r="G72" s="57">
        <f>H72+I72+J72+K72+L72+M72</f>
        <v>17.053</v>
      </c>
      <c r="H72" s="57"/>
      <c r="I72" s="57"/>
      <c r="J72" s="57"/>
      <c r="K72" s="57"/>
      <c r="L72" s="57"/>
      <c r="M72" s="58">
        <v>17.053</v>
      </c>
      <c r="N72" s="36"/>
      <c r="O72" s="36"/>
      <c r="P72" s="36"/>
    </row>
    <row r="73" spans="2:16" ht="15">
      <c r="B73" s="32"/>
      <c r="C73" s="100" t="s">
        <v>17</v>
      </c>
      <c r="D73" s="101"/>
      <c r="E73" s="39"/>
      <c r="F73" s="51">
        <f>SUM(F37:F72)</f>
        <v>18.7647</v>
      </c>
      <c r="G73" s="59">
        <f>H73+I73+J73+K73+L73+M73</f>
        <v>2926.7728104</v>
      </c>
      <c r="H73" s="59">
        <f aca="true" t="shared" si="3" ref="H73:M75">H53+H41+H69+H45+H65+H49+H57+H37+H61</f>
        <v>1</v>
      </c>
      <c r="I73" s="59">
        <f t="shared" si="3"/>
        <v>761.317</v>
      </c>
      <c r="J73" s="59">
        <f t="shared" si="3"/>
        <v>185.923</v>
      </c>
      <c r="K73" s="59">
        <f t="shared" si="3"/>
        <v>0</v>
      </c>
      <c r="L73" s="59">
        <f t="shared" si="3"/>
        <v>204.225</v>
      </c>
      <c r="M73" s="59">
        <f t="shared" si="3"/>
        <v>1774.3078104</v>
      </c>
      <c r="N73" s="33"/>
      <c r="O73" s="33"/>
      <c r="P73" s="33"/>
    </row>
    <row r="74" spans="2:16" s="45" customFormat="1" ht="15">
      <c r="B74" s="16"/>
      <c r="C74" s="98" t="s">
        <v>10</v>
      </c>
      <c r="D74" s="37" t="s">
        <v>73</v>
      </c>
      <c r="E74" s="37"/>
      <c r="F74" s="52"/>
      <c r="G74" s="57">
        <f>H74+I74+J74+K74+L74+M74</f>
        <v>1074</v>
      </c>
      <c r="H74" s="57">
        <f t="shared" si="3"/>
        <v>0</v>
      </c>
      <c r="I74" s="57">
        <f t="shared" si="3"/>
        <v>330</v>
      </c>
      <c r="J74" s="57">
        <f t="shared" si="3"/>
        <v>0</v>
      </c>
      <c r="K74" s="57">
        <f t="shared" si="3"/>
        <v>0</v>
      </c>
      <c r="L74" s="57">
        <f t="shared" si="3"/>
        <v>0</v>
      </c>
      <c r="M74" s="57">
        <f t="shared" si="3"/>
        <v>744</v>
      </c>
      <c r="N74" s="36"/>
      <c r="O74" s="36"/>
      <c r="P74" s="36"/>
    </row>
    <row r="75" spans="2:16" s="45" customFormat="1" ht="15">
      <c r="B75" s="16"/>
      <c r="C75" s="98"/>
      <c r="D75" s="37" t="s">
        <v>45</v>
      </c>
      <c r="E75" s="37"/>
      <c r="F75" s="52"/>
      <c r="G75" s="57">
        <f>H75+I75+J75+K75+L75+M75</f>
        <v>775</v>
      </c>
      <c r="H75" s="57">
        <f t="shared" si="3"/>
        <v>0</v>
      </c>
      <c r="I75" s="57">
        <f t="shared" si="3"/>
        <v>300</v>
      </c>
      <c r="J75" s="57">
        <f t="shared" si="3"/>
        <v>93</v>
      </c>
      <c r="K75" s="57">
        <f t="shared" si="3"/>
        <v>0</v>
      </c>
      <c r="L75" s="57">
        <f t="shared" si="3"/>
        <v>179</v>
      </c>
      <c r="M75" s="57">
        <f t="shared" si="3"/>
        <v>203</v>
      </c>
      <c r="N75" s="36"/>
      <c r="O75" s="36"/>
      <c r="P75" s="36"/>
    </row>
    <row r="76" spans="2:16" s="45" customFormat="1" ht="15">
      <c r="B76" s="16"/>
      <c r="C76" s="99"/>
      <c r="D76" s="37" t="s">
        <v>46</v>
      </c>
      <c r="E76" s="37"/>
      <c r="F76" s="52"/>
      <c r="G76" s="57">
        <f>H76+I76+J76+K76+L76+M76</f>
        <v>1077.763</v>
      </c>
      <c r="H76" s="57">
        <f aca="true" t="shared" si="4" ref="H76:M76">H56+H44+H72+H48+H68+H52+H60+H40+H64</f>
        <v>1</v>
      </c>
      <c r="I76" s="57">
        <f t="shared" si="4"/>
        <v>131.30700000000002</v>
      </c>
      <c r="J76" s="57">
        <f t="shared" si="4"/>
        <v>92.923</v>
      </c>
      <c r="K76" s="57">
        <f t="shared" si="4"/>
        <v>0</v>
      </c>
      <c r="L76" s="57">
        <f t="shared" si="4"/>
        <v>25.225</v>
      </c>
      <c r="M76" s="57">
        <f t="shared" si="4"/>
        <v>827.308</v>
      </c>
      <c r="N76" s="36"/>
      <c r="O76" s="36"/>
      <c r="P76" s="36"/>
    </row>
    <row r="77" spans="2:16" ht="15">
      <c r="B77" s="32" t="s">
        <v>32</v>
      </c>
      <c r="C77" s="82" t="s">
        <v>18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35"/>
      <c r="O77" s="35"/>
      <c r="P77" s="35"/>
    </row>
    <row r="78" spans="2:16" s="45" customFormat="1" ht="89.25">
      <c r="B78" s="16" t="s">
        <v>19</v>
      </c>
      <c r="C78" s="21" t="s">
        <v>63</v>
      </c>
      <c r="D78" s="21" t="s">
        <v>94</v>
      </c>
      <c r="E78" s="48"/>
      <c r="F78" s="55">
        <v>0.47286</v>
      </c>
      <c r="G78" s="57">
        <f>H78+I78+J78+K78+L78+M78</f>
        <v>197.39999999999998</v>
      </c>
      <c r="H78" s="57">
        <f aca="true" t="shared" si="5" ref="H78:M78">H79+H80+H81</f>
        <v>36.8</v>
      </c>
      <c r="I78" s="57">
        <f t="shared" si="5"/>
        <v>137.4</v>
      </c>
      <c r="J78" s="57">
        <f t="shared" si="5"/>
        <v>0</v>
      </c>
      <c r="K78" s="57">
        <f t="shared" si="5"/>
        <v>23.2</v>
      </c>
      <c r="L78" s="57">
        <f t="shared" si="5"/>
        <v>0</v>
      </c>
      <c r="M78" s="57">
        <f t="shared" si="5"/>
        <v>0</v>
      </c>
      <c r="N78" s="40"/>
      <c r="O78" s="40"/>
      <c r="P78" s="40"/>
    </row>
    <row r="79" spans="2:16" s="45" customFormat="1" ht="15">
      <c r="B79" s="16"/>
      <c r="C79" s="98" t="s">
        <v>10</v>
      </c>
      <c r="D79" s="37" t="s">
        <v>73</v>
      </c>
      <c r="E79" s="37"/>
      <c r="F79" s="52"/>
      <c r="G79" s="57"/>
      <c r="H79" s="57"/>
      <c r="I79" s="57"/>
      <c r="J79" s="57"/>
      <c r="K79" s="57"/>
      <c r="L79" s="57"/>
      <c r="M79" s="62"/>
      <c r="N79" s="40"/>
      <c r="O79" s="40"/>
      <c r="P79" s="40"/>
    </row>
    <row r="80" spans="2:16" s="45" customFormat="1" ht="15">
      <c r="B80" s="16"/>
      <c r="C80" s="98"/>
      <c r="D80" s="37" t="s">
        <v>45</v>
      </c>
      <c r="E80" s="37"/>
      <c r="F80" s="52"/>
      <c r="G80" s="57"/>
      <c r="H80" s="57"/>
      <c r="I80" s="57"/>
      <c r="J80" s="57"/>
      <c r="K80" s="57"/>
      <c r="L80" s="57"/>
      <c r="M80" s="62"/>
      <c r="N80" s="40"/>
      <c r="O80" s="40"/>
      <c r="P80" s="40"/>
    </row>
    <row r="81" spans="2:16" s="45" customFormat="1" ht="15">
      <c r="B81" s="16"/>
      <c r="C81" s="99"/>
      <c r="D81" s="37" t="s">
        <v>46</v>
      </c>
      <c r="E81" s="37"/>
      <c r="F81" s="52"/>
      <c r="G81" s="57">
        <f aca="true" t="shared" si="6" ref="G81:G86">H81+I81+J81+K81+L81+M81</f>
        <v>197.39999999999998</v>
      </c>
      <c r="H81" s="57">
        <v>36.8</v>
      </c>
      <c r="I81" s="57">
        <v>137.4</v>
      </c>
      <c r="J81" s="57"/>
      <c r="K81" s="57">
        <v>23.2</v>
      </c>
      <c r="L81" s="57"/>
      <c r="M81" s="62"/>
      <c r="N81" s="40"/>
      <c r="O81" s="40"/>
      <c r="P81" s="40"/>
    </row>
    <row r="82" spans="2:16" s="45" customFormat="1" ht="140.25">
      <c r="B82" s="16" t="s">
        <v>20</v>
      </c>
      <c r="C82" s="21" t="s">
        <v>65</v>
      </c>
      <c r="D82" s="21" t="s">
        <v>97</v>
      </c>
      <c r="E82" s="48"/>
      <c r="F82" s="55">
        <v>3.1018</v>
      </c>
      <c r="G82" s="57">
        <f t="shared" si="6"/>
        <v>2300.1000000000004</v>
      </c>
      <c r="H82" s="57"/>
      <c r="I82" s="57">
        <f>I83+I84+I85</f>
        <v>623.9</v>
      </c>
      <c r="J82" s="57">
        <f>J83+J84+J85</f>
        <v>1033.9</v>
      </c>
      <c r="K82" s="57">
        <f>K83+K84+K85</f>
        <v>220</v>
      </c>
      <c r="L82" s="57">
        <f>L83+L84+L85</f>
        <v>228</v>
      </c>
      <c r="M82" s="57">
        <f>M83+M84+M85</f>
        <v>194.3</v>
      </c>
      <c r="N82" s="40"/>
      <c r="O82" s="40"/>
      <c r="P82" s="40"/>
    </row>
    <row r="83" spans="2:16" s="45" customFormat="1" ht="15">
      <c r="B83" s="16"/>
      <c r="C83" s="98" t="s">
        <v>10</v>
      </c>
      <c r="D83" s="37" t="s">
        <v>73</v>
      </c>
      <c r="E83" s="37"/>
      <c r="F83" s="52"/>
      <c r="G83" s="57">
        <f t="shared" si="6"/>
        <v>1825</v>
      </c>
      <c r="H83" s="57"/>
      <c r="I83" s="57">
        <v>548</v>
      </c>
      <c r="J83" s="57">
        <v>913</v>
      </c>
      <c r="K83" s="57">
        <v>182</v>
      </c>
      <c r="L83" s="57">
        <v>182</v>
      </c>
      <c r="M83" s="62"/>
      <c r="N83" s="40"/>
      <c r="O83" s="40"/>
      <c r="P83" s="40"/>
    </row>
    <row r="84" spans="2:16" s="45" customFormat="1" ht="15">
      <c r="B84" s="16"/>
      <c r="C84" s="98"/>
      <c r="D84" s="37" t="s">
        <v>45</v>
      </c>
      <c r="E84" s="37"/>
      <c r="F84" s="52"/>
      <c r="G84" s="57">
        <f t="shared" si="6"/>
        <v>229</v>
      </c>
      <c r="H84" s="57"/>
      <c r="I84" s="57">
        <v>69</v>
      </c>
      <c r="J84" s="57">
        <v>114</v>
      </c>
      <c r="K84" s="57">
        <v>20</v>
      </c>
      <c r="L84" s="57">
        <v>26</v>
      </c>
      <c r="M84" s="62"/>
      <c r="N84" s="40"/>
      <c r="O84" s="40"/>
      <c r="P84" s="40"/>
    </row>
    <row r="85" spans="2:16" s="45" customFormat="1" ht="15">
      <c r="B85" s="16"/>
      <c r="C85" s="99"/>
      <c r="D85" s="37" t="s">
        <v>46</v>
      </c>
      <c r="E85" s="37"/>
      <c r="F85" s="52"/>
      <c r="G85" s="57">
        <f t="shared" si="6"/>
        <v>246.10000000000002</v>
      </c>
      <c r="H85" s="57"/>
      <c r="I85" s="57">
        <v>6.9</v>
      </c>
      <c r="J85" s="57">
        <v>6.9</v>
      </c>
      <c r="K85" s="57">
        <v>18</v>
      </c>
      <c r="L85" s="57">
        <v>20</v>
      </c>
      <c r="M85" s="62">
        <v>194.3</v>
      </c>
      <c r="N85" s="40"/>
      <c r="O85" s="40"/>
      <c r="P85" s="40"/>
    </row>
    <row r="86" spans="2:16" s="45" customFormat="1" ht="89.25">
      <c r="B86" s="16" t="s">
        <v>21</v>
      </c>
      <c r="C86" s="21" t="s">
        <v>64</v>
      </c>
      <c r="D86" s="21" t="s">
        <v>95</v>
      </c>
      <c r="E86" s="48"/>
      <c r="F86" s="55">
        <v>0.65137</v>
      </c>
      <c r="G86" s="57">
        <f t="shared" si="6"/>
        <v>95.6</v>
      </c>
      <c r="H86" s="57"/>
      <c r="I86" s="57"/>
      <c r="J86" s="57">
        <v>87</v>
      </c>
      <c r="K86" s="57">
        <v>8.6</v>
      </c>
      <c r="L86" s="57"/>
      <c r="M86" s="62"/>
      <c r="N86" s="40"/>
      <c r="O86" s="40"/>
      <c r="P86" s="40"/>
    </row>
    <row r="87" spans="2:16" s="45" customFormat="1" ht="15">
      <c r="B87" s="16"/>
      <c r="C87" s="98" t="s">
        <v>10</v>
      </c>
      <c r="D87" s="37" t="s">
        <v>73</v>
      </c>
      <c r="E87" s="37"/>
      <c r="F87" s="52"/>
      <c r="G87" s="57"/>
      <c r="H87" s="57"/>
      <c r="I87" s="57"/>
      <c r="J87" s="57"/>
      <c r="K87" s="57"/>
      <c r="L87" s="57"/>
      <c r="M87" s="62"/>
      <c r="N87" s="40"/>
      <c r="O87" s="40"/>
      <c r="P87" s="40"/>
    </row>
    <row r="88" spans="2:16" s="45" customFormat="1" ht="15">
      <c r="B88" s="16"/>
      <c r="C88" s="98"/>
      <c r="D88" s="37" t="s">
        <v>45</v>
      </c>
      <c r="E88" s="37"/>
      <c r="F88" s="52"/>
      <c r="G88" s="57"/>
      <c r="H88" s="57"/>
      <c r="I88" s="57"/>
      <c r="J88" s="57"/>
      <c r="K88" s="57"/>
      <c r="L88" s="57"/>
      <c r="M88" s="62"/>
      <c r="N88" s="40"/>
      <c r="O88" s="40"/>
      <c r="P88" s="40"/>
    </row>
    <row r="89" spans="2:16" s="45" customFormat="1" ht="15">
      <c r="B89" s="16"/>
      <c r="C89" s="99"/>
      <c r="D89" s="37" t="s">
        <v>46</v>
      </c>
      <c r="E89" s="37"/>
      <c r="F89" s="52"/>
      <c r="G89" s="57">
        <f>H89+I89+J89+K89+L89+M89</f>
        <v>95.6</v>
      </c>
      <c r="H89" s="57"/>
      <c r="I89" s="57"/>
      <c r="J89" s="57">
        <v>87</v>
      </c>
      <c r="K89" s="57">
        <v>8.6</v>
      </c>
      <c r="L89" s="57"/>
      <c r="M89" s="62"/>
      <c r="N89" s="40"/>
      <c r="O89" s="40"/>
      <c r="P89" s="40"/>
    </row>
    <row r="90" spans="2:16" s="45" customFormat="1" ht="102">
      <c r="B90" s="16" t="s">
        <v>22</v>
      </c>
      <c r="C90" s="21" t="s">
        <v>66</v>
      </c>
      <c r="D90" s="21" t="s">
        <v>96</v>
      </c>
      <c r="E90" s="48"/>
      <c r="F90" s="55">
        <v>1.4328</v>
      </c>
      <c r="G90" s="57">
        <f>H90+I90+J90+K90+L90+M90</f>
        <v>158.4</v>
      </c>
      <c r="H90" s="57"/>
      <c r="I90" s="57"/>
      <c r="J90" s="57"/>
      <c r="K90" s="57">
        <v>81</v>
      </c>
      <c r="L90" s="57"/>
      <c r="M90" s="62">
        <v>77.4</v>
      </c>
      <c r="N90" s="40"/>
      <c r="O90" s="40"/>
      <c r="P90" s="40"/>
    </row>
    <row r="91" spans="2:16" s="45" customFormat="1" ht="15">
      <c r="B91" s="16"/>
      <c r="C91" s="98" t="s">
        <v>10</v>
      </c>
      <c r="D91" s="37" t="s">
        <v>73</v>
      </c>
      <c r="E91" s="37"/>
      <c r="F91" s="52"/>
      <c r="G91" s="57"/>
      <c r="H91" s="57"/>
      <c r="I91" s="57"/>
      <c r="J91" s="57"/>
      <c r="K91" s="57"/>
      <c r="L91" s="57"/>
      <c r="M91" s="62"/>
      <c r="N91" s="40"/>
      <c r="O91" s="40"/>
      <c r="P91" s="40"/>
    </row>
    <row r="92" spans="2:16" s="45" customFormat="1" ht="15">
      <c r="B92" s="16"/>
      <c r="C92" s="98"/>
      <c r="D92" s="37" t="s">
        <v>45</v>
      </c>
      <c r="E92" s="37"/>
      <c r="F92" s="52"/>
      <c r="G92" s="57"/>
      <c r="H92" s="57"/>
      <c r="I92" s="57"/>
      <c r="J92" s="57"/>
      <c r="K92" s="57"/>
      <c r="L92" s="57"/>
      <c r="M92" s="62"/>
      <c r="N92" s="40"/>
      <c r="O92" s="40"/>
      <c r="P92" s="40"/>
    </row>
    <row r="93" spans="2:16" s="45" customFormat="1" ht="15">
      <c r="B93" s="16"/>
      <c r="C93" s="99"/>
      <c r="D93" s="37" t="s">
        <v>46</v>
      </c>
      <c r="E93" s="37"/>
      <c r="F93" s="52"/>
      <c r="G93" s="57">
        <f>H93+I93+J93+K93+L93+M93</f>
        <v>158.4</v>
      </c>
      <c r="H93" s="57"/>
      <c r="I93" s="57"/>
      <c r="J93" s="57"/>
      <c r="K93" s="57">
        <v>81</v>
      </c>
      <c r="L93" s="57"/>
      <c r="M93" s="62">
        <v>77.4</v>
      </c>
      <c r="N93" s="40"/>
      <c r="O93" s="40"/>
      <c r="P93" s="40"/>
    </row>
    <row r="94" spans="2:16" s="45" customFormat="1" ht="140.25">
      <c r="B94" s="16" t="s">
        <v>23</v>
      </c>
      <c r="C94" s="21" t="s">
        <v>98</v>
      </c>
      <c r="D94" s="21" t="s">
        <v>99</v>
      </c>
      <c r="E94" s="21"/>
      <c r="F94" s="55">
        <v>1.72434</v>
      </c>
      <c r="G94" s="57">
        <f>H94+I94+J94+K94+L94+M94</f>
        <v>391.363</v>
      </c>
      <c r="H94" s="57"/>
      <c r="I94" s="57"/>
      <c r="J94" s="57"/>
      <c r="K94" s="57"/>
      <c r="L94" s="57"/>
      <c r="M94" s="62">
        <f>M95+M97</f>
        <v>391.363</v>
      </c>
      <c r="N94" s="40"/>
      <c r="O94" s="40"/>
      <c r="P94" s="40"/>
    </row>
    <row r="95" spans="2:16" s="45" customFormat="1" ht="15">
      <c r="B95" s="16"/>
      <c r="C95" s="98" t="s">
        <v>10</v>
      </c>
      <c r="D95" s="37" t="s">
        <v>73</v>
      </c>
      <c r="E95" s="37"/>
      <c r="F95" s="52"/>
      <c r="G95" s="57">
        <f>H95+I95+J95+K95+L95+M95</f>
        <v>370</v>
      </c>
      <c r="H95" s="57"/>
      <c r="I95" s="57"/>
      <c r="J95" s="57"/>
      <c r="K95" s="57"/>
      <c r="L95" s="57"/>
      <c r="M95" s="62">
        <v>370</v>
      </c>
      <c r="N95" s="40"/>
      <c r="O95" s="40"/>
      <c r="P95" s="40"/>
    </row>
    <row r="96" spans="2:16" s="45" customFormat="1" ht="15">
      <c r="B96" s="16"/>
      <c r="C96" s="98"/>
      <c r="D96" s="37" t="s">
        <v>45</v>
      </c>
      <c r="E96" s="37"/>
      <c r="F96" s="52"/>
      <c r="G96" s="57"/>
      <c r="H96" s="57"/>
      <c r="I96" s="57"/>
      <c r="J96" s="57"/>
      <c r="K96" s="57"/>
      <c r="L96" s="57"/>
      <c r="M96" s="62"/>
      <c r="N96" s="40"/>
      <c r="O96" s="40"/>
      <c r="P96" s="40"/>
    </row>
    <row r="97" spans="2:16" s="45" customFormat="1" ht="15">
      <c r="B97" s="16"/>
      <c r="C97" s="99"/>
      <c r="D97" s="37" t="s">
        <v>46</v>
      </c>
      <c r="E97" s="37"/>
      <c r="F97" s="52"/>
      <c r="G97" s="57">
        <f>H97+I97+J97+K97+L97+M97</f>
        <v>21.363</v>
      </c>
      <c r="H97" s="57"/>
      <c r="I97" s="57"/>
      <c r="J97" s="57"/>
      <c r="K97" s="57"/>
      <c r="L97" s="57"/>
      <c r="M97" s="62">
        <v>21.363</v>
      </c>
      <c r="N97" s="40"/>
      <c r="O97" s="40"/>
      <c r="P97" s="40"/>
    </row>
    <row r="98" spans="2:16" s="45" customFormat="1" ht="102">
      <c r="B98" s="16" t="s">
        <v>24</v>
      </c>
      <c r="C98" s="21" t="s">
        <v>67</v>
      </c>
      <c r="D98" s="21" t="s">
        <v>83</v>
      </c>
      <c r="E98" s="21"/>
      <c r="F98" s="55">
        <v>0.38698</v>
      </c>
      <c r="G98" s="57">
        <f>H98+I98+J98+K98+L98+M98</f>
        <v>22.988</v>
      </c>
      <c r="H98" s="57"/>
      <c r="I98" s="57"/>
      <c r="J98" s="57"/>
      <c r="K98" s="57"/>
      <c r="L98" s="57"/>
      <c r="M98" s="62">
        <f>M101</f>
        <v>22.988</v>
      </c>
      <c r="N98" s="40"/>
      <c r="O98" s="40"/>
      <c r="P98" s="40"/>
    </row>
    <row r="99" spans="2:16" s="45" customFormat="1" ht="15">
      <c r="B99" s="16"/>
      <c r="C99" s="98" t="s">
        <v>10</v>
      </c>
      <c r="D99" s="37" t="s">
        <v>73</v>
      </c>
      <c r="E99" s="37"/>
      <c r="F99" s="52"/>
      <c r="G99" s="57"/>
      <c r="H99" s="57"/>
      <c r="I99" s="57"/>
      <c r="J99" s="57"/>
      <c r="K99" s="57"/>
      <c r="L99" s="57"/>
      <c r="M99" s="62"/>
      <c r="N99" s="40"/>
      <c r="O99" s="40"/>
      <c r="P99" s="40"/>
    </row>
    <row r="100" spans="2:16" s="45" customFormat="1" ht="15">
      <c r="B100" s="16"/>
      <c r="C100" s="98"/>
      <c r="D100" s="37" t="s">
        <v>45</v>
      </c>
      <c r="E100" s="37"/>
      <c r="F100" s="52"/>
      <c r="G100" s="57"/>
      <c r="H100" s="57"/>
      <c r="I100" s="57"/>
      <c r="J100" s="57"/>
      <c r="K100" s="57"/>
      <c r="L100" s="57"/>
      <c r="M100" s="62"/>
      <c r="N100" s="40"/>
      <c r="O100" s="40"/>
      <c r="P100" s="40"/>
    </row>
    <row r="101" spans="2:16" s="45" customFormat="1" ht="15">
      <c r="B101" s="16"/>
      <c r="C101" s="99"/>
      <c r="D101" s="37" t="s">
        <v>46</v>
      </c>
      <c r="E101" s="37"/>
      <c r="F101" s="52"/>
      <c r="G101" s="57">
        <f aca="true" t="shared" si="7" ref="G101:G110">H101+I101+J101+K101+L101+M101</f>
        <v>22.988</v>
      </c>
      <c r="H101" s="57"/>
      <c r="I101" s="57"/>
      <c r="J101" s="57"/>
      <c r="K101" s="57"/>
      <c r="L101" s="57"/>
      <c r="M101" s="62">
        <v>22.988</v>
      </c>
      <c r="N101" s="40"/>
      <c r="O101" s="40"/>
      <c r="P101" s="40"/>
    </row>
    <row r="102" spans="2:16" s="45" customFormat="1" ht="89.25">
      <c r="B102" s="16" t="s">
        <v>25</v>
      </c>
      <c r="C102" s="21" t="s">
        <v>106</v>
      </c>
      <c r="D102" s="21" t="s">
        <v>109</v>
      </c>
      <c r="E102" s="21" t="s">
        <v>59</v>
      </c>
      <c r="F102" s="42">
        <v>10.4</v>
      </c>
      <c r="G102" s="57">
        <f t="shared" si="7"/>
        <v>367.498</v>
      </c>
      <c r="H102" s="57"/>
      <c r="I102" s="57"/>
      <c r="J102" s="57"/>
      <c r="K102" s="57"/>
      <c r="L102" s="57"/>
      <c r="M102" s="62">
        <f>M103+M104+M105</f>
        <v>367.498</v>
      </c>
      <c r="N102" s="62">
        <f>F102*17.66818*2</f>
        <v>367.498144</v>
      </c>
      <c r="O102" s="40"/>
      <c r="P102" s="40"/>
    </row>
    <row r="103" spans="2:16" s="45" customFormat="1" ht="15">
      <c r="B103" s="16"/>
      <c r="C103" s="98" t="s">
        <v>10</v>
      </c>
      <c r="D103" s="37" t="s">
        <v>73</v>
      </c>
      <c r="E103" s="37"/>
      <c r="F103" s="52"/>
      <c r="G103" s="57">
        <f t="shared" si="7"/>
        <v>294</v>
      </c>
      <c r="H103" s="57"/>
      <c r="I103" s="57"/>
      <c r="J103" s="57"/>
      <c r="K103" s="57"/>
      <c r="L103" s="57"/>
      <c r="M103" s="62">
        <v>294</v>
      </c>
      <c r="N103" s="40">
        <f>N102*80%</f>
        <v>293.99851520000004</v>
      </c>
      <c r="O103" s="40"/>
      <c r="P103" s="40"/>
    </row>
    <row r="104" spans="2:16" s="45" customFormat="1" ht="15">
      <c r="B104" s="16"/>
      <c r="C104" s="98"/>
      <c r="D104" s="37" t="s">
        <v>45</v>
      </c>
      <c r="E104" s="37"/>
      <c r="F104" s="52"/>
      <c r="G104" s="57">
        <f t="shared" si="7"/>
        <v>36</v>
      </c>
      <c r="H104" s="57"/>
      <c r="I104" s="57"/>
      <c r="J104" s="57"/>
      <c r="K104" s="57"/>
      <c r="L104" s="57"/>
      <c r="M104" s="62">
        <v>36</v>
      </c>
      <c r="N104" s="40"/>
      <c r="O104" s="40"/>
      <c r="P104" s="40"/>
    </row>
    <row r="105" spans="2:16" s="45" customFormat="1" ht="15">
      <c r="B105" s="16"/>
      <c r="C105" s="99"/>
      <c r="D105" s="37" t="s">
        <v>46</v>
      </c>
      <c r="E105" s="37"/>
      <c r="F105" s="52"/>
      <c r="G105" s="57">
        <f t="shared" si="7"/>
        <v>37.498</v>
      </c>
      <c r="H105" s="57"/>
      <c r="I105" s="57"/>
      <c r="J105" s="57"/>
      <c r="K105" s="57"/>
      <c r="L105" s="57"/>
      <c r="M105" s="64">
        <v>37.498</v>
      </c>
      <c r="N105" s="40"/>
      <c r="O105" s="40"/>
      <c r="P105" s="40"/>
    </row>
    <row r="106" spans="2:16" s="45" customFormat="1" ht="89.25">
      <c r="B106" s="16" t="s">
        <v>125</v>
      </c>
      <c r="C106" s="21" t="s">
        <v>107</v>
      </c>
      <c r="D106" s="21" t="s">
        <v>110</v>
      </c>
      <c r="E106" s="21" t="s">
        <v>59</v>
      </c>
      <c r="F106" s="42">
        <v>12.9</v>
      </c>
      <c r="G106" s="57">
        <f t="shared" si="7"/>
        <v>455.839</v>
      </c>
      <c r="H106" s="57"/>
      <c r="I106" s="57"/>
      <c r="J106" s="57"/>
      <c r="K106" s="57"/>
      <c r="L106" s="57"/>
      <c r="M106" s="62">
        <f>M107+M108+M109</f>
        <v>455.839</v>
      </c>
      <c r="N106" s="62">
        <f>F106*17.66818*2</f>
        <v>455.839044</v>
      </c>
      <c r="O106" s="40"/>
      <c r="P106" s="40"/>
    </row>
    <row r="107" spans="2:16" s="45" customFormat="1" ht="15">
      <c r="B107" s="16"/>
      <c r="C107" s="98" t="s">
        <v>10</v>
      </c>
      <c r="D107" s="37" t="s">
        <v>73</v>
      </c>
      <c r="E107" s="37"/>
      <c r="F107" s="52"/>
      <c r="G107" s="57">
        <f t="shared" si="7"/>
        <v>365</v>
      </c>
      <c r="H107" s="57"/>
      <c r="I107" s="57"/>
      <c r="J107" s="57"/>
      <c r="K107" s="57"/>
      <c r="L107" s="57"/>
      <c r="M107" s="62">
        <v>365</v>
      </c>
      <c r="N107" s="40">
        <f>N106*80%</f>
        <v>364.6712352</v>
      </c>
      <c r="O107" s="40"/>
      <c r="P107" s="40"/>
    </row>
    <row r="108" spans="2:16" s="45" customFormat="1" ht="15">
      <c r="B108" s="16"/>
      <c r="C108" s="98"/>
      <c r="D108" s="37" t="s">
        <v>45</v>
      </c>
      <c r="E108" s="37"/>
      <c r="F108" s="52"/>
      <c r="G108" s="57">
        <f t="shared" si="7"/>
        <v>45</v>
      </c>
      <c r="H108" s="57"/>
      <c r="I108" s="57"/>
      <c r="J108" s="57"/>
      <c r="K108" s="57"/>
      <c r="L108" s="57"/>
      <c r="M108" s="62">
        <v>45</v>
      </c>
      <c r="N108" s="40"/>
      <c r="O108" s="40"/>
      <c r="P108" s="40"/>
    </row>
    <row r="109" spans="2:16" s="45" customFormat="1" ht="15">
      <c r="B109" s="16"/>
      <c r="C109" s="99"/>
      <c r="D109" s="37" t="s">
        <v>46</v>
      </c>
      <c r="E109" s="37"/>
      <c r="F109" s="52"/>
      <c r="G109" s="57">
        <f t="shared" si="7"/>
        <v>45.839</v>
      </c>
      <c r="H109" s="57"/>
      <c r="I109" s="57"/>
      <c r="J109" s="57"/>
      <c r="K109" s="57"/>
      <c r="L109" s="57"/>
      <c r="M109" s="62">
        <v>45.839</v>
      </c>
      <c r="N109" s="40"/>
      <c r="O109" s="40"/>
      <c r="P109" s="40"/>
    </row>
    <row r="110" spans="2:16" s="45" customFormat="1" ht="89.25">
      <c r="B110" s="16" t="s">
        <v>126</v>
      </c>
      <c r="C110" s="21" t="s">
        <v>108</v>
      </c>
      <c r="D110" s="21" t="s">
        <v>111</v>
      </c>
      <c r="E110" s="21" t="s">
        <v>59</v>
      </c>
      <c r="F110" s="42">
        <v>15.05</v>
      </c>
      <c r="G110" s="57">
        <f t="shared" si="7"/>
        <v>531.812</v>
      </c>
      <c r="H110" s="57"/>
      <c r="I110" s="57"/>
      <c r="J110" s="57"/>
      <c r="K110" s="57"/>
      <c r="L110" s="57"/>
      <c r="M110" s="62">
        <f>M111+M112+M113</f>
        <v>531.812</v>
      </c>
      <c r="N110" s="62">
        <f>F110*17.66818*2</f>
        <v>531.812218</v>
      </c>
      <c r="O110" s="40"/>
      <c r="P110" s="40"/>
    </row>
    <row r="111" spans="2:16" s="45" customFormat="1" ht="15">
      <c r="B111" s="16"/>
      <c r="C111" s="98" t="s">
        <v>10</v>
      </c>
      <c r="D111" s="37" t="s">
        <v>73</v>
      </c>
      <c r="E111" s="37"/>
      <c r="F111" s="52"/>
      <c r="G111" s="57">
        <f aca="true" t="shared" si="8" ref="G111:G120">H111+I111+J111+K111+L111+M111</f>
        <v>425</v>
      </c>
      <c r="H111" s="57"/>
      <c r="I111" s="57"/>
      <c r="J111" s="57"/>
      <c r="K111" s="57"/>
      <c r="L111" s="57"/>
      <c r="M111" s="62">
        <v>425</v>
      </c>
      <c r="N111" s="40">
        <f>N110*80%</f>
        <v>425.4497744</v>
      </c>
      <c r="O111" s="40"/>
      <c r="P111" s="40"/>
    </row>
    <row r="112" spans="2:16" s="45" customFormat="1" ht="15">
      <c r="B112" s="16"/>
      <c r="C112" s="98"/>
      <c r="D112" s="37" t="s">
        <v>45</v>
      </c>
      <c r="E112" s="37"/>
      <c r="F112" s="52"/>
      <c r="G112" s="57">
        <f t="shared" si="8"/>
        <v>53</v>
      </c>
      <c r="H112" s="57"/>
      <c r="I112" s="57"/>
      <c r="J112" s="57"/>
      <c r="K112" s="57"/>
      <c r="L112" s="57"/>
      <c r="M112" s="62">
        <v>53</v>
      </c>
      <c r="N112" s="40"/>
      <c r="O112" s="40"/>
      <c r="P112" s="40"/>
    </row>
    <row r="113" spans="2:16" s="45" customFormat="1" ht="15">
      <c r="B113" s="16"/>
      <c r="C113" s="99"/>
      <c r="D113" s="37" t="s">
        <v>46</v>
      </c>
      <c r="E113" s="37"/>
      <c r="F113" s="52"/>
      <c r="G113" s="57">
        <f t="shared" si="8"/>
        <v>53.812</v>
      </c>
      <c r="H113" s="57"/>
      <c r="I113" s="57"/>
      <c r="J113" s="57"/>
      <c r="K113" s="57"/>
      <c r="L113" s="57"/>
      <c r="M113" s="62">
        <v>53.812</v>
      </c>
      <c r="N113" s="40"/>
      <c r="O113" s="40"/>
      <c r="P113" s="40"/>
    </row>
    <row r="114" spans="2:16" ht="15">
      <c r="B114" s="32"/>
      <c r="C114" s="82" t="s">
        <v>26</v>
      </c>
      <c r="D114" s="102"/>
      <c r="E114" s="32"/>
      <c r="F114" s="18">
        <f>SUM(F78:F110)</f>
        <v>46.120149999999995</v>
      </c>
      <c r="G114" s="59">
        <f>H114+I114+J114+K114+L114+M114</f>
        <v>4521</v>
      </c>
      <c r="H114" s="59">
        <f aca="true" t="shared" si="9" ref="H114:M115">H110+H98+H94+H90+H82+H86+H78+H102+H106</f>
        <v>36.8</v>
      </c>
      <c r="I114" s="59">
        <f t="shared" si="9"/>
        <v>761.3</v>
      </c>
      <c r="J114" s="59">
        <f t="shared" si="9"/>
        <v>1120.9</v>
      </c>
      <c r="K114" s="59">
        <f t="shared" si="9"/>
        <v>332.8</v>
      </c>
      <c r="L114" s="59">
        <f t="shared" si="9"/>
        <v>228</v>
      </c>
      <c r="M114" s="59">
        <f t="shared" si="9"/>
        <v>2041.2</v>
      </c>
      <c r="N114" s="41"/>
      <c r="O114" s="41"/>
      <c r="P114" s="41"/>
    </row>
    <row r="115" spans="2:16" s="45" customFormat="1" ht="15">
      <c r="B115" s="16"/>
      <c r="C115" s="93" t="s">
        <v>10</v>
      </c>
      <c r="D115" s="37" t="s">
        <v>73</v>
      </c>
      <c r="E115" s="16"/>
      <c r="F115" s="17"/>
      <c r="G115" s="57">
        <f t="shared" si="8"/>
        <v>3279</v>
      </c>
      <c r="H115" s="57">
        <f t="shared" si="9"/>
        <v>0</v>
      </c>
      <c r="I115" s="57">
        <f t="shared" si="9"/>
        <v>548</v>
      </c>
      <c r="J115" s="57">
        <f t="shared" si="9"/>
        <v>913</v>
      </c>
      <c r="K115" s="57">
        <f t="shared" si="9"/>
        <v>182</v>
      </c>
      <c r="L115" s="57">
        <f t="shared" si="9"/>
        <v>182</v>
      </c>
      <c r="M115" s="57">
        <f t="shared" si="9"/>
        <v>1454</v>
      </c>
      <c r="N115" s="40"/>
      <c r="O115" s="40"/>
      <c r="P115" s="40"/>
    </row>
    <row r="116" spans="2:16" s="45" customFormat="1" ht="15">
      <c r="B116" s="16"/>
      <c r="C116" s="93"/>
      <c r="D116" s="37" t="s">
        <v>45</v>
      </c>
      <c r="E116" s="16"/>
      <c r="F116" s="17"/>
      <c r="G116" s="57">
        <f t="shared" si="8"/>
        <v>363</v>
      </c>
      <c r="H116" s="57">
        <f aca="true" t="shared" si="10" ref="H116:M116">H112+H100+H96+H92+H84+H88+H80+H104+H108</f>
        <v>0</v>
      </c>
      <c r="I116" s="57">
        <f t="shared" si="10"/>
        <v>69</v>
      </c>
      <c r="J116" s="57">
        <f t="shared" si="10"/>
        <v>114</v>
      </c>
      <c r="K116" s="57">
        <f t="shared" si="10"/>
        <v>20</v>
      </c>
      <c r="L116" s="57">
        <f t="shared" si="10"/>
        <v>26</v>
      </c>
      <c r="M116" s="57">
        <f t="shared" si="10"/>
        <v>134</v>
      </c>
      <c r="N116" s="40"/>
      <c r="O116" s="40"/>
      <c r="P116" s="40"/>
    </row>
    <row r="117" spans="2:16" s="45" customFormat="1" ht="15">
      <c r="B117" s="16"/>
      <c r="C117" s="70"/>
      <c r="D117" s="37" t="s">
        <v>46</v>
      </c>
      <c r="E117" s="16"/>
      <c r="F117" s="17"/>
      <c r="G117" s="57">
        <f>H117+I117+J117+K117+L117+M117</f>
        <v>879</v>
      </c>
      <c r="H117" s="57">
        <f aca="true" t="shared" si="11" ref="H117:M117">H113+H101+H97+H93+H85+H89+H81+H105+H109</f>
        <v>36.8</v>
      </c>
      <c r="I117" s="57">
        <f t="shared" si="11"/>
        <v>144.3</v>
      </c>
      <c r="J117" s="57">
        <f t="shared" si="11"/>
        <v>93.9</v>
      </c>
      <c r="K117" s="57">
        <f t="shared" si="11"/>
        <v>130.79999999999998</v>
      </c>
      <c r="L117" s="57">
        <f t="shared" si="11"/>
        <v>20</v>
      </c>
      <c r="M117" s="57">
        <f t="shared" si="11"/>
        <v>453.2</v>
      </c>
      <c r="N117" s="40"/>
      <c r="O117" s="40"/>
      <c r="P117" s="40"/>
    </row>
    <row r="118" spans="2:16" ht="15">
      <c r="B118" s="32"/>
      <c r="C118" s="82" t="s">
        <v>47</v>
      </c>
      <c r="D118" s="102"/>
      <c r="E118" s="32"/>
      <c r="F118" s="18"/>
      <c r="G118" s="59">
        <f t="shared" si="8"/>
        <v>7470.7728104</v>
      </c>
      <c r="H118" s="59">
        <f aca="true" t="shared" si="12" ref="H118:M121">H114+H73+H32</f>
        <v>37.8</v>
      </c>
      <c r="I118" s="59">
        <f t="shared" si="12"/>
        <v>1522.617</v>
      </c>
      <c r="J118" s="59">
        <f t="shared" si="12"/>
        <v>1306.823</v>
      </c>
      <c r="K118" s="59">
        <f t="shared" si="12"/>
        <v>332.8</v>
      </c>
      <c r="L118" s="59">
        <f t="shared" si="12"/>
        <v>432.225</v>
      </c>
      <c r="M118" s="59">
        <f t="shared" si="12"/>
        <v>3838.5078104000004</v>
      </c>
      <c r="N118" s="41"/>
      <c r="O118" s="41"/>
      <c r="P118" s="41"/>
    </row>
    <row r="119" spans="2:16" ht="15">
      <c r="B119" s="32"/>
      <c r="C119" s="82" t="s">
        <v>10</v>
      </c>
      <c r="D119" s="39" t="s">
        <v>73</v>
      </c>
      <c r="E119" s="32"/>
      <c r="F119" s="18"/>
      <c r="G119" s="59">
        <f t="shared" si="8"/>
        <v>4353</v>
      </c>
      <c r="H119" s="59">
        <f t="shared" si="12"/>
        <v>0</v>
      </c>
      <c r="I119" s="59">
        <f t="shared" si="12"/>
        <v>878</v>
      </c>
      <c r="J119" s="59">
        <f t="shared" si="12"/>
        <v>913</v>
      </c>
      <c r="K119" s="59">
        <f t="shared" si="12"/>
        <v>182</v>
      </c>
      <c r="L119" s="59">
        <f t="shared" si="12"/>
        <v>182</v>
      </c>
      <c r="M119" s="59">
        <f t="shared" si="12"/>
        <v>2198</v>
      </c>
      <c r="N119" s="41"/>
      <c r="O119" s="41"/>
      <c r="P119" s="41"/>
    </row>
    <row r="120" spans="2:16" ht="15">
      <c r="B120" s="32"/>
      <c r="C120" s="82"/>
      <c r="D120" s="39" t="s">
        <v>45</v>
      </c>
      <c r="E120" s="32"/>
      <c r="F120" s="18"/>
      <c r="G120" s="59">
        <f t="shared" si="8"/>
        <v>1138</v>
      </c>
      <c r="H120" s="59">
        <f t="shared" si="12"/>
        <v>0</v>
      </c>
      <c r="I120" s="59">
        <f t="shared" si="12"/>
        <v>369</v>
      </c>
      <c r="J120" s="59">
        <f t="shared" si="12"/>
        <v>207</v>
      </c>
      <c r="K120" s="59">
        <f t="shared" si="12"/>
        <v>20</v>
      </c>
      <c r="L120" s="59">
        <f t="shared" si="12"/>
        <v>205</v>
      </c>
      <c r="M120" s="59">
        <f t="shared" si="12"/>
        <v>337</v>
      </c>
      <c r="N120" s="41"/>
      <c r="O120" s="41"/>
      <c r="P120" s="41"/>
    </row>
    <row r="121" spans="2:16" ht="15">
      <c r="B121" s="32"/>
      <c r="C121" s="69"/>
      <c r="D121" s="39" t="s">
        <v>46</v>
      </c>
      <c r="E121" s="32"/>
      <c r="F121" s="18"/>
      <c r="G121" s="59">
        <f>H121+I121+J121+K121+L121+M121</f>
        <v>1979.763</v>
      </c>
      <c r="H121" s="59">
        <f t="shared" si="12"/>
        <v>37.8</v>
      </c>
      <c r="I121" s="59">
        <f t="shared" si="12"/>
        <v>275.607</v>
      </c>
      <c r="J121" s="59">
        <f t="shared" si="12"/>
        <v>186.823</v>
      </c>
      <c r="K121" s="59">
        <f t="shared" si="12"/>
        <v>130.79999999999998</v>
      </c>
      <c r="L121" s="59">
        <f t="shared" si="12"/>
        <v>45.225</v>
      </c>
      <c r="M121" s="59">
        <f t="shared" si="12"/>
        <v>1303.508</v>
      </c>
      <c r="N121" s="41"/>
      <c r="O121" s="41"/>
      <c r="P121" s="41"/>
    </row>
    <row r="122" spans="2:16" ht="15">
      <c r="B122" s="33"/>
      <c r="C122" s="75"/>
      <c r="D122" s="76"/>
      <c r="E122" s="33"/>
      <c r="F122" s="41"/>
      <c r="G122" s="77"/>
      <c r="H122" s="77"/>
      <c r="I122" s="77"/>
      <c r="J122" s="77"/>
      <c r="K122" s="77"/>
      <c r="L122" s="77"/>
      <c r="M122" s="77"/>
      <c r="N122" s="41"/>
      <c r="O122" s="41"/>
      <c r="P122" s="41"/>
    </row>
    <row r="123" spans="2:16" ht="15">
      <c r="B123" s="33"/>
      <c r="C123" s="75"/>
      <c r="D123" s="76"/>
      <c r="E123" s="33"/>
      <c r="F123" s="41"/>
      <c r="G123" s="77"/>
      <c r="H123" s="77"/>
      <c r="I123" s="77"/>
      <c r="J123" s="77"/>
      <c r="K123" s="77"/>
      <c r="L123" s="77"/>
      <c r="M123" s="77"/>
      <c r="N123" s="41"/>
      <c r="O123" s="41"/>
      <c r="P123" s="41"/>
    </row>
    <row r="124" spans="2:16" ht="15">
      <c r="B124" s="33"/>
      <c r="C124" s="75"/>
      <c r="D124" s="76"/>
      <c r="E124" s="33"/>
      <c r="F124" s="41"/>
      <c r="G124" s="77"/>
      <c r="H124" s="77"/>
      <c r="I124" s="77"/>
      <c r="J124" s="77"/>
      <c r="K124" s="77"/>
      <c r="L124" s="77"/>
      <c r="M124" s="77"/>
      <c r="N124" s="41"/>
      <c r="O124" s="41"/>
      <c r="P124" s="41"/>
    </row>
    <row r="125" spans="2:16" ht="15">
      <c r="B125" s="33"/>
      <c r="C125" s="75"/>
      <c r="D125" s="76"/>
      <c r="E125" s="33"/>
      <c r="F125" s="41"/>
      <c r="G125" s="77"/>
      <c r="H125" s="77"/>
      <c r="I125" s="77"/>
      <c r="J125" s="77"/>
      <c r="K125" s="77"/>
      <c r="L125" s="77"/>
      <c r="M125" s="77"/>
      <c r="N125" s="41"/>
      <c r="O125" s="41"/>
      <c r="P125" s="41"/>
    </row>
    <row r="126" spans="2:16" ht="15">
      <c r="B126" s="33"/>
      <c r="C126" s="75"/>
      <c r="D126" s="76"/>
      <c r="E126" s="33"/>
      <c r="F126" s="41"/>
      <c r="G126" s="77"/>
      <c r="H126" s="77"/>
      <c r="I126" s="77"/>
      <c r="J126" s="77"/>
      <c r="K126" s="77"/>
      <c r="L126" s="77"/>
      <c r="M126" s="77"/>
      <c r="N126" s="41"/>
      <c r="O126" s="41"/>
      <c r="P126" s="41"/>
    </row>
    <row r="127" spans="2:16" ht="15">
      <c r="B127" s="33"/>
      <c r="C127" s="75"/>
      <c r="D127" s="76"/>
      <c r="E127" s="33"/>
      <c r="F127" s="41"/>
      <c r="G127" s="77"/>
      <c r="H127" s="77"/>
      <c r="I127" s="77"/>
      <c r="J127" s="77"/>
      <c r="K127" s="77"/>
      <c r="L127" s="77"/>
      <c r="M127" s="77"/>
      <c r="N127" s="41"/>
      <c r="O127" s="41"/>
      <c r="P127" s="41"/>
    </row>
    <row r="128" spans="2:16" ht="15">
      <c r="B128" s="33"/>
      <c r="C128" s="75"/>
      <c r="D128" s="76"/>
      <c r="E128" s="33"/>
      <c r="F128" s="41"/>
      <c r="G128" s="77"/>
      <c r="H128" s="77"/>
      <c r="I128" s="77"/>
      <c r="J128" s="77"/>
      <c r="K128" s="77"/>
      <c r="L128" s="77"/>
      <c r="M128" s="77"/>
      <c r="N128" s="41"/>
      <c r="O128" s="41"/>
      <c r="P128" s="41"/>
    </row>
    <row r="129" spans="2:16" ht="15">
      <c r="B129" s="33"/>
      <c r="C129" s="75"/>
      <c r="D129" s="76"/>
      <c r="E129" s="33"/>
      <c r="F129" s="41"/>
      <c r="G129" s="77"/>
      <c r="H129" s="77"/>
      <c r="I129" s="77"/>
      <c r="J129" s="77"/>
      <c r="K129" s="77"/>
      <c r="L129" s="77"/>
      <c r="M129" s="77"/>
      <c r="N129" s="41"/>
      <c r="O129" s="41"/>
      <c r="P129" s="41"/>
    </row>
    <row r="130" spans="2:16" ht="15">
      <c r="B130" s="33"/>
      <c r="C130" s="75"/>
      <c r="D130" s="76"/>
      <c r="E130" s="33"/>
      <c r="F130" s="41"/>
      <c r="G130" s="77"/>
      <c r="H130" s="77"/>
      <c r="I130" s="77"/>
      <c r="J130" s="77"/>
      <c r="K130" s="77"/>
      <c r="L130" s="77"/>
      <c r="M130" s="77"/>
      <c r="N130" s="41"/>
      <c r="O130" s="41"/>
      <c r="P130" s="41"/>
    </row>
    <row r="131" spans="2:16" ht="15">
      <c r="B131" s="33"/>
      <c r="C131" s="75"/>
      <c r="D131" s="76"/>
      <c r="E131" s="33"/>
      <c r="F131" s="41"/>
      <c r="G131" s="77"/>
      <c r="H131" s="77"/>
      <c r="I131" s="77"/>
      <c r="J131" s="77"/>
      <c r="K131" s="77"/>
      <c r="L131" s="77"/>
      <c r="M131" s="77"/>
      <c r="N131" s="41"/>
      <c r="O131" s="41"/>
      <c r="P131" s="41"/>
    </row>
    <row r="132" spans="2:16" ht="15">
      <c r="B132" s="33"/>
      <c r="C132" s="75"/>
      <c r="D132" s="76"/>
      <c r="E132" s="33"/>
      <c r="F132" s="41"/>
      <c r="G132" s="77"/>
      <c r="H132" s="77"/>
      <c r="I132" s="77"/>
      <c r="J132" s="77"/>
      <c r="K132" s="77"/>
      <c r="L132" s="77"/>
      <c r="M132" s="77"/>
      <c r="N132" s="41"/>
      <c r="O132" s="41"/>
      <c r="P132" s="41"/>
    </row>
    <row r="133" spans="2:16" ht="15">
      <c r="B133" s="33"/>
      <c r="C133" s="75"/>
      <c r="D133" s="76"/>
      <c r="E133" s="33"/>
      <c r="F133" s="41"/>
      <c r="G133" s="77"/>
      <c r="H133" s="77"/>
      <c r="I133" s="77"/>
      <c r="J133" s="77"/>
      <c r="K133" s="77"/>
      <c r="L133" s="77"/>
      <c r="M133" s="77"/>
      <c r="N133" s="41"/>
      <c r="O133" s="41"/>
      <c r="P133" s="41"/>
    </row>
    <row r="134" spans="2:16" ht="15">
      <c r="B134" s="33"/>
      <c r="C134" s="75"/>
      <c r="D134" s="76"/>
      <c r="E134" s="33"/>
      <c r="F134" s="41"/>
      <c r="G134" s="77"/>
      <c r="H134" s="77"/>
      <c r="I134" s="77"/>
      <c r="J134" s="77"/>
      <c r="K134" s="77"/>
      <c r="L134" s="77"/>
      <c r="M134" s="77"/>
      <c r="N134" s="41"/>
      <c r="O134" s="41"/>
      <c r="P134" s="41"/>
    </row>
    <row r="135" spans="2:16" ht="15">
      <c r="B135" s="33"/>
      <c r="C135" s="75"/>
      <c r="D135" s="76"/>
      <c r="E135" s="33"/>
      <c r="F135" s="41"/>
      <c r="G135" s="77"/>
      <c r="H135" s="77"/>
      <c r="I135" s="77"/>
      <c r="J135" s="77"/>
      <c r="K135" s="77"/>
      <c r="L135" s="77"/>
      <c r="M135" s="77"/>
      <c r="N135" s="41"/>
      <c r="O135" s="41"/>
      <c r="P135" s="41"/>
    </row>
    <row r="136" spans="2:16" ht="15">
      <c r="B136" s="33"/>
      <c r="C136" s="75"/>
      <c r="D136" s="76"/>
      <c r="E136" s="33"/>
      <c r="F136" s="41"/>
      <c r="G136" s="77"/>
      <c r="H136" s="77"/>
      <c r="I136" s="77"/>
      <c r="J136" s="77"/>
      <c r="K136" s="77"/>
      <c r="L136" s="77"/>
      <c r="M136" s="77"/>
      <c r="N136" s="41"/>
      <c r="O136" s="41"/>
      <c r="P136" s="41"/>
    </row>
    <row r="137" spans="2:16" ht="15">
      <c r="B137" s="33"/>
      <c r="C137" s="75"/>
      <c r="D137" s="76"/>
      <c r="E137" s="33"/>
      <c r="F137" s="41"/>
      <c r="G137" s="77"/>
      <c r="H137" s="77"/>
      <c r="I137" s="77"/>
      <c r="J137" s="77"/>
      <c r="K137" s="77"/>
      <c r="L137" s="77"/>
      <c r="M137" s="77"/>
      <c r="N137" s="41"/>
      <c r="O137" s="41"/>
      <c r="P137" s="41"/>
    </row>
    <row r="138" spans="2:16" ht="15">
      <c r="B138" s="33"/>
      <c r="C138" s="75"/>
      <c r="D138" s="76"/>
      <c r="E138" s="33"/>
      <c r="F138" s="41"/>
      <c r="G138" s="77"/>
      <c r="H138" s="77"/>
      <c r="I138" s="77"/>
      <c r="J138" s="77"/>
      <c r="K138" s="77"/>
      <c r="L138" s="77"/>
      <c r="M138" s="77"/>
      <c r="N138" s="41"/>
      <c r="O138" s="41"/>
      <c r="P138" s="41"/>
    </row>
    <row r="139" spans="2:16" ht="15">
      <c r="B139" s="33"/>
      <c r="C139" s="75"/>
      <c r="D139" s="76"/>
      <c r="E139" s="33"/>
      <c r="F139" s="41"/>
      <c r="G139" s="77"/>
      <c r="H139" s="77"/>
      <c r="I139" s="77"/>
      <c r="J139" s="77"/>
      <c r="K139" s="77"/>
      <c r="L139" s="77"/>
      <c r="M139" s="77"/>
      <c r="N139" s="41"/>
      <c r="O139" s="41"/>
      <c r="P139" s="41"/>
    </row>
    <row r="140" spans="2:16" ht="12.75" customHeight="1">
      <c r="B140" s="78" t="s">
        <v>127</v>
      </c>
      <c r="C140" s="79"/>
      <c r="D140" s="76"/>
      <c r="E140" s="33"/>
      <c r="F140" s="41"/>
      <c r="G140" s="77"/>
      <c r="H140" s="77"/>
      <c r="I140" s="77"/>
      <c r="J140" s="77"/>
      <c r="K140" s="77"/>
      <c r="L140" s="77"/>
      <c r="M140" s="77"/>
      <c r="N140" s="41"/>
      <c r="O140" s="41"/>
      <c r="P140" s="41"/>
    </row>
    <row r="141" spans="2:16" ht="15">
      <c r="B141" s="80" t="s">
        <v>128</v>
      </c>
      <c r="C141" s="79"/>
      <c r="D141" s="76"/>
      <c r="E141" s="33"/>
      <c r="F141" s="41"/>
      <c r="G141" s="77"/>
      <c r="H141" s="77"/>
      <c r="I141" s="77"/>
      <c r="J141" s="77"/>
      <c r="K141" s="77"/>
      <c r="L141" s="77"/>
      <c r="M141" s="77"/>
      <c r="N141" s="41"/>
      <c r="O141" s="41"/>
      <c r="P141" s="41"/>
    </row>
    <row r="142" spans="2:16" ht="15">
      <c r="B142" s="33"/>
      <c r="C142" s="75"/>
      <c r="D142" s="76"/>
      <c r="E142" s="33"/>
      <c r="F142" s="41"/>
      <c r="G142" s="77"/>
      <c r="H142" s="77"/>
      <c r="I142" s="77"/>
      <c r="J142" s="77"/>
      <c r="K142" s="77"/>
      <c r="L142" s="77"/>
      <c r="M142" s="77"/>
      <c r="N142" s="41"/>
      <c r="O142" s="41"/>
      <c r="P142" s="41"/>
    </row>
    <row r="143" spans="2:16" ht="15">
      <c r="B143" s="33"/>
      <c r="C143" s="75"/>
      <c r="D143" s="76"/>
      <c r="E143" s="33"/>
      <c r="F143" s="41"/>
      <c r="G143" s="77"/>
      <c r="H143" s="77"/>
      <c r="I143" s="77"/>
      <c r="J143" s="77"/>
      <c r="K143" s="77"/>
      <c r="L143" s="77"/>
      <c r="M143" s="77"/>
      <c r="N143" s="41"/>
      <c r="O143" s="41"/>
      <c r="P143" s="41"/>
    </row>
    <row r="144" spans="4:13" ht="15">
      <c r="D144" s="29" t="s">
        <v>84</v>
      </c>
      <c r="G144" s="60" t="b">
        <f>G118=G24+G28+G12+G61+G37+G57+G49+G65+G45+G69+G41+G53+G78+G86+G82+G90+G94+G98+G110+G106+G102+G16+G20</f>
        <v>1</v>
      </c>
      <c r="H144" s="61"/>
      <c r="I144" s="61"/>
      <c r="J144" s="61"/>
      <c r="K144" s="61"/>
      <c r="L144" s="61"/>
      <c r="M144" s="61"/>
    </row>
    <row r="145" spans="7:13" ht="15">
      <c r="G145" s="60" t="b">
        <f>G119=G25+G29+G13+G62+G38+G58+G50+G66+G46+G70+G42+G54+G79+G87+G83+G91+G95+G99+G111+G107+G103+G17+G21</f>
        <v>1</v>
      </c>
      <c r="H145" s="61"/>
      <c r="I145" s="61"/>
      <c r="J145" s="61"/>
      <c r="K145" s="61"/>
      <c r="L145" s="61"/>
      <c r="M145" s="61"/>
    </row>
    <row r="146" spans="7:13" ht="15">
      <c r="G146" s="60" t="b">
        <f>G120=G26+G30+G14+G63+G39+G59+G51+G67+G47+G71+G43+G55+G80+G88+G84+G92+G96+G100+G112+G108+G104+G18+G22</f>
        <v>1</v>
      </c>
      <c r="H146" s="61"/>
      <c r="I146" s="61"/>
      <c r="J146" s="61"/>
      <c r="K146" s="61"/>
      <c r="L146" s="61"/>
      <c r="M146" s="61"/>
    </row>
    <row r="147" spans="4:13" ht="15">
      <c r="D147" s="68">
        <f>G147-F147</f>
        <v>0</v>
      </c>
      <c r="F147" s="66">
        <f>G117+G76+G35</f>
        <v>1979.763</v>
      </c>
      <c r="G147" s="65">
        <f aca="true" t="shared" si="13" ref="G147:M147">G113+G109+G105+G101+G97+G93+G89+G85+G81+G72+G68+G64+G60+G56+G52+G48+G44+G40+G31+G27+G23+G19+G15</f>
        <v>1979.763</v>
      </c>
      <c r="H147" s="65">
        <f t="shared" si="13"/>
        <v>37.8</v>
      </c>
      <c r="I147" s="65">
        <f t="shared" si="13"/>
        <v>275.607</v>
      </c>
      <c r="J147" s="65">
        <f t="shared" si="13"/>
        <v>186.823</v>
      </c>
      <c r="K147" s="65">
        <f t="shared" si="13"/>
        <v>130.79999999999998</v>
      </c>
      <c r="L147" s="65">
        <f t="shared" si="13"/>
        <v>45.225</v>
      </c>
      <c r="M147" s="65">
        <f t="shared" si="13"/>
        <v>1303.5079999999998</v>
      </c>
    </row>
    <row r="148" spans="7:13" ht="15">
      <c r="G148" s="60">
        <v>9659.367528992963</v>
      </c>
      <c r="H148" s="61">
        <v>37.8</v>
      </c>
      <c r="I148" s="61">
        <v>1522.617</v>
      </c>
      <c r="J148" s="61">
        <v>1306.823</v>
      </c>
      <c r="K148" s="61">
        <v>332.8</v>
      </c>
      <c r="L148" s="61">
        <v>432.225</v>
      </c>
      <c r="M148" s="61">
        <v>6027.102528992964</v>
      </c>
    </row>
    <row r="149" spans="7:13" ht="15">
      <c r="G149" s="60">
        <v>6107</v>
      </c>
      <c r="H149" s="61">
        <v>0</v>
      </c>
      <c r="I149" s="61">
        <v>878</v>
      </c>
      <c r="J149" s="61">
        <v>913</v>
      </c>
      <c r="K149" s="61">
        <v>182</v>
      </c>
      <c r="L149" s="61">
        <v>182</v>
      </c>
      <c r="M149" s="61">
        <v>3952</v>
      </c>
    </row>
    <row r="150" spans="7:13" ht="15">
      <c r="G150" s="60">
        <v>1359</v>
      </c>
      <c r="H150" s="61">
        <v>0</v>
      </c>
      <c r="I150" s="61">
        <v>369</v>
      </c>
      <c r="J150" s="61">
        <v>207</v>
      </c>
      <c r="K150" s="61">
        <v>20</v>
      </c>
      <c r="L150" s="61">
        <v>205</v>
      </c>
      <c r="M150" s="61">
        <v>558</v>
      </c>
    </row>
    <row r="151" spans="7:13" ht="15">
      <c r="G151" s="60">
        <v>2193.358</v>
      </c>
      <c r="H151" s="61">
        <v>37.8</v>
      </c>
      <c r="I151" s="61">
        <v>275.607</v>
      </c>
      <c r="J151" s="61">
        <v>186.823</v>
      </c>
      <c r="K151" s="61">
        <v>130.8</v>
      </c>
      <c r="L151" s="61">
        <v>45.225</v>
      </c>
      <c r="M151" s="61">
        <v>1517.103</v>
      </c>
    </row>
    <row r="152" spans="8:13" ht="15">
      <c r="H152" s="67">
        <f aca="true" t="shared" si="14" ref="H152:M152">H113+H109+H105+H101+H97+H93+H89+H85+H81+H72+H68+H64+H60+H56+H52+H48+H44+H40+H31+H23+H27+H19+H15</f>
        <v>37.8</v>
      </c>
      <c r="I152" s="67">
        <f t="shared" si="14"/>
        <v>275.607</v>
      </c>
      <c r="J152" s="67">
        <f t="shared" si="14"/>
        <v>186.823</v>
      </c>
      <c r="K152" s="67">
        <f t="shared" si="14"/>
        <v>130.79999999999998</v>
      </c>
      <c r="L152" s="67">
        <f t="shared" si="14"/>
        <v>45.225</v>
      </c>
      <c r="M152" s="67">
        <f t="shared" si="14"/>
        <v>1303.5079999999998</v>
      </c>
    </row>
    <row r="153" ht="15">
      <c r="H153" s="67"/>
    </row>
    <row r="154" ht="15"/>
    <row r="155" ht="15"/>
    <row r="156" ht="15">
      <c r="G156" s="65">
        <f>G114+G73+G32</f>
        <v>7470.7728104</v>
      </c>
    </row>
    <row r="157" ht="15">
      <c r="G157" s="65">
        <f>G115+G74+G33</f>
        <v>4353</v>
      </c>
    </row>
    <row r="158" ht="15">
      <c r="G158" s="65">
        <f>G116+G75+G34</f>
        <v>1138</v>
      </c>
    </row>
    <row r="159" ht="15">
      <c r="G159" s="65">
        <f>G117+G76+G35</f>
        <v>1979.763</v>
      </c>
    </row>
    <row r="289" ht="15"/>
  </sheetData>
  <sheetProtection/>
  <autoFilter ref="B12:P151"/>
  <mergeCells count="45">
    <mergeCell ref="C46:C48"/>
    <mergeCell ref="C66:C68"/>
    <mergeCell ref="C50:C52"/>
    <mergeCell ref="C58:C60"/>
    <mergeCell ref="C118:D118"/>
    <mergeCell ref="C119:C121"/>
    <mergeCell ref="C99:C101"/>
    <mergeCell ref="C111:C113"/>
    <mergeCell ref="C103:C105"/>
    <mergeCell ref="C107:C109"/>
    <mergeCell ref="C114:D114"/>
    <mergeCell ref="C115:C117"/>
    <mergeCell ref="C36:M36"/>
    <mergeCell ref="C77:M77"/>
    <mergeCell ref="C38:C40"/>
    <mergeCell ref="C79:C81"/>
    <mergeCell ref="C73:D73"/>
    <mergeCell ref="C74:C76"/>
    <mergeCell ref="C62:C64"/>
    <mergeCell ref="C54:C56"/>
    <mergeCell ref="C42:C44"/>
    <mergeCell ref="C70:C72"/>
    <mergeCell ref="C87:C89"/>
    <mergeCell ref="C83:C85"/>
    <mergeCell ref="C91:C93"/>
    <mergeCell ref="C95:C97"/>
    <mergeCell ref="C9:C10"/>
    <mergeCell ref="C11:M11"/>
    <mergeCell ref="C33:C35"/>
    <mergeCell ref="C32:D32"/>
    <mergeCell ref="C25:C27"/>
    <mergeCell ref="C17:C19"/>
    <mergeCell ref="C21:C23"/>
    <mergeCell ref="C29:C31"/>
    <mergeCell ref="C13:C15"/>
    <mergeCell ref="B140:C140"/>
    <mergeCell ref="B141:C141"/>
    <mergeCell ref="B6:M6"/>
    <mergeCell ref="B7:M7"/>
    <mergeCell ref="D9:D10"/>
    <mergeCell ref="E9:E10"/>
    <mergeCell ref="F9:F10"/>
    <mergeCell ref="G9:G10"/>
    <mergeCell ref="H9:M9"/>
    <mergeCell ref="B9:B10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Normal="90" zoomScaleSheetLayoutView="100" zoomScalePageLayoutView="0" workbookViewId="0" topLeftCell="B1">
      <selection activeCell="M16" sqref="M16"/>
    </sheetView>
  </sheetViews>
  <sheetFormatPr defaultColWidth="9.140625" defaultRowHeight="15"/>
  <cols>
    <col min="1" max="1" width="9.140625" style="6" hidden="1" customWidth="1"/>
    <col min="2" max="2" width="9.140625" style="7" customWidth="1"/>
    <col min="3" max="3" width="48.8515625" style="7" customWidth="1"/>
    <col min="4" max="4" width="11.421875" style="7" customWidth="1"/>
    <col min="5" max="5" width="10.00390625" style="7" bestFit="1" customWidth="1"/>
    <col min="6" max="6" width="10.7109375" style="7" customWidth="1"/>
    <col min="7" max="12" width="10.140625" style="7" bestFit="1" customWidth="1"/>
    <col min="13" max="17" width="10.00390625" style="7" bestFit="1" customWidth="1"/>
    <col min="18" max="21" width="9.140625" style="7" customWidth="1"/>
    <col min="22" max="39" width="9.140625" style="8" customWidth="1"/>
  </cols>
  <sheetData>
    <row r="1" ht="15">
      <c r="J1" s="9" t="s">
        <v>48</v>
      </c>
    </row>
    <row r="2" spans="10:17" ht="15">
      <c r="J2" s="9" t="s">
        <v>41</v>
      </c>
      <c r="N2" s="71" t="s">
        <v>48</v>
      </c>
      <c r="O2" s="72"/>
      <c r="P2" s="79"/>
      <c r="Q2" s="79"/>
    </row>
    <row r="3" spans="10:17" ht="15">
      <c r="J3" s="9" t="s">
        <v>74</v>
      </c>
      <c r="N3" s="71" t="s">
        <v>42</v>
      </c>
      <c r="O3" s="72"/>
      <c r="P3" s="79"/>
      <c r="Q3" s="79"/>
    </row>
    <row r="4" spans="10:17" ht="15">
      <c r="J4" s="9" t="s">
        <v>75</v>
      </c>
      <c r="N4" s="9"/>
      <c r="O4" s="9"/>
      <c r="P4" s="9"/>
      <c r="Q4" s="9" t="s">
        <v>43</v>
      </c>
    </row>
    <row r="5" spans="14:17" ht="15">
      <c r="N5" s="9"/>
      <c r="O5" s="9"/>
      <c r="P5" s="9"/>
      <c r="Q5" s="9" t="s">
        <v>44</v>
      </c>
    </row>
    <row r="7" spans="2:17" ht="15">
      <c r="B7" s="73" t="s">
        <v>40</v>
      </c>
      <c r="C7" s="74"/>
      <c r="D7" s="74"/>
      <c r="E7" s="74"/>
      <c r="F7" s="74"/>
      <c r="G7" s="74"/>
      <c r="H7" s="74"/>
      <c r="I7" s="74"/>
      <c r="J7" s="74"/>
      <c r="K7" s="19"/>
      <c r="L7" s="19"/>
      <c r="M7" s="19"/>
      <c r="N7" s="19"/>
      <c r="O7" s="19"/>
      <c r="P7" s="19"/>
      <c r="Q7" s="19"/>
    </row>
    <row r="9" spans="2:17" ht="25.5">
      <c r="B9" s="3" t="s">
        <v>0</v>
      </c>
      <c r="C9" s="3" t="s">
        <v>27</v>
      </c>
      <c r="D9" s="3" t="s">
        <v>28</v>
      </c>
      <c r="E9" s="3">
        <v>2017</v>
      </c>
      <c r="F9" s="3">
        <v>2018</v>
      </c>
      <c r="G9" s="3">
        <v>2019</v>
      </c>
      <c r="H9" s="3">
        <v>2020</v>
      </c>
      <c r="I9" s="3">
        <v>2021</v>
      </c>
      <c r="J9" s="3" t="s">
        <v>52</v>
      </c>
      <c r="K9" s="10"/>
      <c r="L9" s="10"/>
      <c r="M9" s="10"/>
      <c r="N9" s="10"/>
      <c r="O9" s="10"/>
      <c r="P9" s="10"/>
      <c r="Q9" s="10"/>
    </row>
    <row r="10" spans="2:17" ht="15.75">
      <c r="B10" s="3" t="s">
        <v>29</v>
      </c>
      <c r="C10" s="22" t="s">
        <v>30</v>
      </c>
      <c r="D10" s="1" t="s">
        <v>31</v>
      </c>
      <c r="E10" s="24">
        <f>0</f>
        <v>0</v>
      </c>
      <c r="F10" s="25">
        <f>F12/$E$13*100</f>
        <v>0.6201375577855452</v>
      </c>
      <c r="G10" s="25">
        <f>G12/$E$13*100</f>
        <v>0.7328898410192807</v>
      </c>
      <c r="H10" s="25">
        <f>H12/$E$13*100</f>
        <v>0</v>
      </c>
      <c r="I10" s="25">
        <f>I12/$E$13*100</f>
        <v>1.0147705491036194</v>
      </c>
      <c r="J10" s="25">
        <f>J12/$E$13*100</f>
        <v>8.230916676062689</v>
      </c>
      <c r="K10" s="12"/>
      <c r="L10" s="12"/>
      <c r="M10" s="12"/>
      <c r="N10" s="12"/>
      <c r="O10" s="12"/>
      <c r="P10" s="12"/>
      <c r="Q10" s="12"/>
    </row>
    <row r="11" spans="2:17" ht="47.25">
      <c r="B11" s="3" t="s">
        <v>11</v>
      </c>
      <c r="C11" s="22" t="s">
        <v>89</v>
      </c>
      <c r="D11" s="1" t="s">
        <v>31</v>
      </c>
      <c r="E11" s="24">
        <f aca="true" t="shared" si="0" ref="E11:J11">E29/E13*100</f>
        <v>18.77325515841696</v>
      </c>
      <c r="F11" s="24">
        <f t="shared" si="0"/>
        <v>19.27386822052891</v>
      </c>
      <c r="G11" s="24">
        <f t="shared" si="0"/>
        <v>19.857603737901876</v>
      </c>
      <c r="H11" s="24">
        <f t="shared" si="0"/>
        <v>20.482940260318163</v>
      </c>
      <c r="I11" s="24">
        <f t="shared" si="0"/>
        <v>21.271191761207177</v>
      </c>
      <c r="J11" s="24">
        <f t="shared" si="0"/>
        <v>50.06634213477419</v>
      </c>
      <c r="K11" s="12"/>
      <c r="L11" s="12"/>
      <c r="M11" s="12"/>
      <c r="N11" s="12"/>
      <c r="O11" s="12"/>
      <c r="P11" s="12"/>
      <c r="Q11" s="12"/>
    </row>
    <row r="12" spans="2:17" ht="15.75">
      <c r="B12" s="3" t="s">
        <v>32</v>
      </c>
      <c r="C12" s="22" t="s">
        <v>33</v>
      </c>
      <c r="D12" s="1" t="s">
        <v>34</v>
      </c>
      <c r="E12" s="24">
        <v>0</v>
      </c>
      <c r="F12" s="2">
        <v>1.1</v>
      </c>
      <c r="G12" s="2">
        <v>1.3</v>
      </c>
      <c r="H12" s="2">
        <f>0</f>
        <v>0</v>
      </c>
      <c r="I12" s="2">
        <v>1.8</v>
      </c>
      <c r="J12" s="2">
        <v>14.6</v>
      </c>
      <c r="K12" s="12"/>
      <c r="L12" s="12"/>
      <c r="M12" s="12"/>
      <c r="N12" s="12"/>
      <c r="O12" s="12"/>
      <c r="P12" s="12"/>
      <c r="Q12" s="12"/>
    </row>
    <row r="13" spans="2:17" ht="31.5">
      <c r="B13" s="3" t="s">
        <v>35</v>
      </c>
      <c r="C13" s="22" t="s">
        <v>90</v>
      </c>
      <c r="D13" s="1" t="s">
        <v>34</v>
      </c>
      <c r="E13" s="24">
        <v>177.38</v>
      </c>
      <c r="F13" s="24">
        <f>E13+F12</f>
        <v>178.48</v>
      </c>
      <c r="G13" s="24">
        <f>F13+G12</f>
        <v>179.78</v>
      </c>
      <c r="H13" s="24">
        <f>G13+H12</f>
        <v>179.78</v>
      </c>
      <c r="I13" s="24">
        <f>H13+I12</f>
        <v>181.58</v>
      </c>
      <c r="J13" s="24">
        <f>I13+J12</f>
        <v>196.18</v>
      </c>
      <c r="K13" s="12"/>
      <c r="L13" s="12"/>
      <c r="M13" s="12"/>
      <c r="N13" s="12"/>
      <c r="O13" s="12"/>
      <c r="P13" s="12"/>
      <c r="Q13" s="12"/>
    </row>
    <row r="14" spans="2:17" ht="15.75">
      <c r="B14" s="10"/>
      <c r="C14" s="26"/>
      <c r="D14" s="11"/>
      <c r="E14" s="27"/>
      <c r="F14" s="27"/>
      <c r="G14" s="27"/>
      <c r="H14" s="27"/>
      <c r="I14" s="27"/>
      <c r="J14" s="27"/>
      <c r="K14" s="12"/>
      <c r="L14" s="12"/>
      <c r="M14" s="12"/>
      <c r="N14" s="12"/>
      <c r="O14" s="12"/>
      <c r="P14" s="12"/>
      <c r="Q14" s="12"/>
    </row>
    <row r="15" spans="2:17" ht="15.75">
      <c r="B15" s="10"/>
      <c r="C15" s="26"/>
      <c r="D15" s="11"/>
      <c r="E15" s="27"/>
      <c r="F15" s="27"/>
      <c r="G15" s="27"/>
      <c r="H15" s="27"/>
      <c r="I15" s="27"/>
      <c r="J15" s="27"/>
      <c r="K15" s="12"/>
      <c r="L15" s="12"/>
      <c r="M15" s="12"/>
      <c r="N15" s="12"/>
      <c r="O15" s="12"/>
      <c r="P15" s="12"/>
      <c r="Q15" s="12"/>
    </row>
    <row r="16" spans="2:17" ht="15.75">
      <c r="B16" s="10"/>
      <c r="C16" s="26"/>
      <c r="D16" s="11"/>
      <c r="E16" s="27"/>
      <c r="F16" s="27"/>
      <c r="G16" s="27"/>
      <c r="H16" s="27"/>
      <c r="I16" s="27"/>
      <c r="J16" s="27"/>
      <c r="K16" s="12"/>
      <c r="L16" s="12"/>
      <c r="M16" s="12"/>
      <c r="N16" s="12"/>
      <c r="O16" s="12"/>
      <c r="P16" s="12"/>
      <c r="Q16" s="12"/>
    </row>
    <row r="17" spans="2:17" ht="15.75">
      <c r="B17" s="10"/>
      <c r="C17" s="26"/>
      <c r="D17" s="11"/>
      <c r="E17" s="27"/>
      <c r="F17" s="27"/>
      <c r="G17" s="27"/>
      <c r="H17" s="27"/>
      <c r="I17" s="27"/>
      <c r="J17" s="27"/>
      <c r="K17" s="12"/>
      <c r="L17" s="12"/>
      <c r="M17" s="12"/>
      <c r="N17" s="12"/>
      <c r="O17" s="12"/>
      <c r="P17" s="12"/>
      <c r="Q17" s="12"/>
    </row>
    <row r="18" spans="2:17" ht="15.75">
      <c r="B18" s="10"/>
      <c r="C18" s="26"/>
      <c r="D18" s="11"/>
      <c r="E18" s="27"/>
      <c r="F18" s="27"/>
      <c r="G18" s="27"/>
      <c r="H18" s="27"/>
      <c r="I18" s="27"/>
      <c r="J18" s="27"/>
      <c r="K18" s="12"/>
      <c r="L18" s="12"/>
      <c r="M18" s="12"/>
      <c r="N18" s="12"/>
      <c r="O18" s="12"/>
      <c r="P18" s="12"/>
      <c r="Q18" s="12"/>
    </row>
    <row r="19" spans="2:17" ht="15.75">
      <c r="B19" s="10"/>
      <c r="C19" s="26"/>
      <c r="D19" s="11"/>
      <c r="E19" s="27"/>
      <c r="F19" s="27"/>
      <c r="G19" s="27"/>
      <c r="H19" s="27"/>
      <c r="I19" s="27"/>
      <c r="J19" s="27"/>
      <c r="K19" s="12"/>
      <c r="L19" s="12"/>
      <c r="M19" s="12"/>
      <c r="N19" s="12"/>
      <c r="O19" s="12"/>
      <c r="P19" s="12"/>
      <c r="Q19" s="12"/>
    </row>
    <row r="20" spans="2:17" ht="15.75">
      <c r="B20" s="10"/>
      <c r="C20" s="26"/>
      <c r="D20" s="11"/>
      <c r="E20" s="27"/>
      <c r="F20" s="27"/>
      <c r="G20" s="27"/>
      <c r="H20" s="27"/>
      <c r="I20" s="27"/>
      <c r="J20" s="27"/>
      <c r="K20" s="12"/>
      <c r="L20" s="12"/>
      <c r="M20" s="12"/>
      <c r="N20" s="12"/>
      <c r="O20" s="12"/>
      <c r="P20" s="12"/>
      <c r="Q20" s="12"/>
    </row>
    <row r="21" spans="2:17" ht="15.75">
      <c r="B21" s="10"/>
      <c r="C21" s="26"/>
      <c r="D21" s="11"/>
      <c r="E21" s="27"/>
      <c r="F21" s="27"/>
      <c r="G21" s="27"/>
      <c r="H21" s="27"/>
      <c r="I21" s="27"/>
      <c r="J21" s="27"/>
      <c r="K21" s="12"/>
      <c r="L21" s="12"/>
      <c r="M21" s="12"/>
      <c r="N21" s="12"/>
      <c r="O21" s="12"/>
      <c r="P21" s="12"/>
      <c r="Q21" s="12"/>
    </row>
    <row r="22" spans="2:17" ht="15.75">
      <c r="B22" s="10"/>
      <c r="C22" s="26"/>
      <c r="D22" s="11"/>
      <c r="E22" s="27"/>
      <c r="F22" s="27"/>
      <c r="G22" s="27"/>
      <c r="H22" s="27"/>
      <c r="I22" s="27"/>
      <c r="J22" s="27"/>
      <c r="K22" s="12"/>
      <c r="L22" s="12"/>
      <c r="M22" s="12"/>
      <c r="N22" s="12"/>
      <c r="O22" s="12"/>
      <c r="P22" s="12"/>
      <c r="Q22" s="12"/>
    </row>
    <row r="23" spans="2:17" ht="15.75">
      <c r="B23" s="10"/>
      <c r="C23" s="26"/>
      <c r="D23" s="11"/>
      <c r="E23" s="27"/>
      <c r="F23" s="27"/>
      <c r="G23" s="27"/>
      <c r="H23" s="27"/>
      <c r="I23" s="27"/>
      <c r="J23" s="27"/>
      <c r="K23" s="12"/>
      <c r="L23" s="12"/>
      <c r="M23" s="12"/>
      <c r="N23" s="12"/>
      <c r="O23" s="12"/>
      <c r="P23" s="12"/>
      <c r="Q23" s="12"/>
    </row>
    <row r="24" spans="2:17" ht="15.75">
      <c r="B24" s="10"/>
      <c r="C24" s="26"/>
      <c r="D24" s="11"/>
      <c r="E24" s="27"/>
      <c r="F24" s="27"/>
      <c r="G24" s="27"/>
      <c r="H24" s="27"/>
      <c r="I24" s="27"/>
      <c r="J24" s="27"/>
      <c r="K24" s="12"/>
      <c r="L24" s="12"/>
      <c r="M24" s="12"/>
      <c r="N24" s="12"/>
      <c r="O24" s="12"/>
      <c r="P24" s="12"/>
      <c r="Q24" s="12"/>
    </row>
    <row r="25" spans="2:17" ht="15.75">
      <c r="B25" s="10"/>
      <c r="C25" s="26"/>
      <c r="D25" s="11"/>
      <c r="E25" s="27"/>
      <c r="F25" s="27"/>
      <c r="G25" s="27"/>
      <c r="H25" s="27"/>
      <c r="I25" s="27"/>
      <c r="J25" s="27"/>
      <c r="K25" s="12"/>
      <c r="L25" s="12"/>
      <c r="M25" s="12"/>
      <c r="N25" s="12"/>
      <c r="O25" s="12"/>
      <c r="P25" s="12"/>
      <c r="Q25" s="12"/>
    </row>
    <row r="26" spans="2:17" ht="15.75">
      <c r="B26" s="10"/>
      <c r="C26" s="26"/>
      <c r="D26" s="11"/>
      <c r="E26" s="27"/>
      <c r="F26" s="27"/>
      <c r="G26" s="27"/>
      <c r="H26" s="27"/>
      <c r="I26" s="27"/>
      <c r="J26" s="27"/>
      <c r="K26" s="12"/>
      <c r="L26" s="12"/>
      <c r="M26" s="12"/>
      <c r="N26" s="12"/>
      <c r="O26" s="12"/>
      <c r="P26" s="12"/>
      <c r="Q26" s="12"/>
    </row>
    <row r="27" spans="1:17" ht="15">
      <c r="A27" s="78" t="s">
        <v>127</v>
      </c>
      <c r="B27" s="79"/>
      <c r="C27" s="79"/>
      <c r="D27" s="11"/>
      <c r="E27" s="27"/>
      <c r="F27" s="27"/>
      <c r="G27" s="27"/>
      <c r="H27" s="27"/>
      <c r="I27" s="27"/>
      <c r="J27" s="27"/>
      <c r="K27" s="12"/>
      <c r="L27" s="12"/>
      <c r="M27" s="12"/>
      <c r="N27" s="12"/>
      <c r="O27" s="12"/>
      <c r="P27" s="12"/>
      <c r="Q27" s="12"/>
    </row>
    <row r="28" spans="1:17" ht="15">
      <c r="A28" s="80" t="s">
        <v>128</v>
      </c>
      <c r="B28" s="79"/>
      <c r="C28" s="79"/>
      <c r="D28" s="11"/>
      <c r="E28" s="27"/>
      <c r="F28" s="27"/>
      <c r="G28" s="27"/>
      <c r="H28" s="27"/>
      <c r="I28" s="27"/>
      <c r="J28" s="27"/>
      <c r="K28" s="12"/>
      <c r="L28" s="12"/>
      <c r="M28" s="12"/>
      <c r="N28" s="12"/>
      <c r="O28" s="12"/>
      <c r="P28" s="12"/>
      <c r="Q28" s="12"/>
    </row>
    <row r="29" spans="3:10" ht="38.25">
      <c r="C29" s="7" t="s">
        <v>91</v>
      </c>
      <c r="E29" s="23">
        <f>33.3+'Приложение 3'!E10</f>
        <v>33.3</v>
      </c>
      <c r="F29" s="23">
        <f>E29+F12</f>
        <v>34.4</v>
      </c>
      <c r="G29" s="23">
        <f>F29+G12</f>
        <v>35.699999999999996</v>
      </c>
      <c r="H29" s="23">
        <f>G29+'Приложение 2'!F78+'Приложение 2'!F86</f>
        <v>36.82422999999999</v>
      </c>
      <c r="I29" s="23">
        <f>H29+I12</f>
        <v>38.62422999999999</v>
      </c>
      <c r="J29" s="23">
        <f>I29+J12+'Приложение 2'!F82+'Приложение 2'!F90+'Приложение 2'!F94+'Приложение 2'!F98+'Приложение 2'!F110+'Приложение 2'!F106+'Приложение 2'!F102</f>
        <v>98.22015</v>
      </c>
    </row>
  </sheetData>
  <sheetProtection/>
  <mergeCells count="5">
    <mergeCell ref="A27:C27"/>
    <mergeCell ref="A28:C28"/>
    <mergeCell ref="N2:Q2"/>
    <mergeCell ref="N3:Q3"/>
    <mergeCell ref="B7:J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Zavackayamv</cp:lastModifiedBy>
  <cp:lastPrinted>2017-10-16T12:12:06Z</cp:lastPrinted>
  <dcterms:created xsi:type="dcterms:W3CDTF">2016-03-17T09:54:48Z</dcterms:created>
  <dcterms:modified xsi:type="dcterms:W3CDTF">2017-10-18T07:06:55Z</dcterms:modified>
  <cp:category/>
  <cp:version/>
  <cp:contentType/>
  <cp:contentStatus/>
</cp:coreProperties>
</file>